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0935"/>
  </bookViews>
  <sheets>
    <sheet name="EJECUCIÓN MARZO" sheetId="8" r:id="rId1"/>
    <sheet name="RESUMEN" sheetId="2" r:id="rId2"/>
    <sheet name="GRAFICO 1." sheetId="4" r:id="rId3"/>
    <sheet name="GRAFICO 2." sheetId="5" r:id="rId4"/>
  </sheets>
  <calcPr calcId="152511" iterateDelta="1E-4"/>
</workbook>
</file>

<file path=xl/calcChain.xml><?xml version="1.0" encoding="utf-8"?>
<calcChain xmlns="http://schemas.openxmlformats.org/spreadsheetml/2006/main">
  <c r="H10" i="8" l="1"/>
  <c r="I43" i="8" l="1"/>
  <c r="H43" i="8"/>
  <c r="I51" i="8" l="1"/>
  <c r="J48" i="8"/>
  <c r="I48" i="8"/>
  <c r="J45" i="8"/>
  <c r="H46" i="8"/>
  <c r="I46" i="8"/>
  <c r="J38" i="8"/>
  <c r="J40" i="8"/>
  <c r="J41" i="8"/>
  <c r="J42" i="8"/>
  <c r="J37" i="8"/>
  <c r="H34" i="8"/>
  <c r="H31" i="8"/>
  <c r="J29" i="8"/>
  <c r="J30" i="8"/>
  <c r="J28" i="8"/>
  <c r="J25" i="8"/>
  <c r="J7" i="8"/>
  <c r="J8" i="8"/>
  <c r="J10" i="8"/>
  <c r="J13" i="8"/>
  <c r="J14" i="8"/>
  <c r="J15" i="8"/>
  <c r="J16" i="8"/>
  <c r="J17" i="8"/>
  <c r="J18" i="8"/>
  <c r="J19" i="8"/>
  <c r="J20" i="8"/>
  <c r="J21" i="8"/>
  <c r="J22" i="8"/>
  <c r="J23" i="8"/>
  <c r="J5" i="8"/>
  <c r="I38" i="8"/>
  <c r="I40" i="8"/>
  <c r="I41" i="8"/>
  <c r="I42" i="8"/>
  <c r="I37" i="8"/>
  <c r="I33" i="8"/>
  <c r="I34" i="8" s="1"/>
  <c r="I29" i="8"/>
  <c r="I30" i="8"/>
  <c r="I28" i="8"/>
  <c r="I25" i="8"/>
  <c r="I7" i="8"/>
  <c r="I8" i="8"/>
  <c r="I9" i="8"/>
  <c r="I10" i="8"/>
  <c r="I12" i="8"/>
  <c r="I13" i="8"/>
  <c r="I14" i="8"/>
  <c r="I15" i="8"/>
  <c r="I16" i="8"/>
  <c r="I17" i="8"/>
  <c r="I18" i="8"/>
  <c r="I19" i="8"/>
  <c r="I20" i="8"/>
  <c r="I21" i="8"/>
  <c r="I22" i="8"/>
  <c r="I23" i="8"/>
  <c r="I5" i="8"/>
  <c r="H49" i="8"/>
  <c r="H39" i="8"/>
  <c r="J39" i="8" s="1"/>
  <c r="H12" i="8"/>
  <c r="J12" i="8" s="1"/>
  <c r="H11" i="8"/>
  <c r="I11" i="8" s="1"/>
  <c r="H9" i="8"/>
  <c r="J9" i="8" s="1"/>
  <c r="H8" i="8"/>
  <c r="H6" i="8"/>
  <c r="J6" i="8" s="1"/>
  <c r="I6" i="8" l="1"/>
  <c r="J11" i="8"/>
  <c r="I39" i="8"/>
  <c r="I31" i="8"/>
  <c r="E12" i="2"/>
  <c r="C8" i="4" s="1"/>
  <c r="E8" i="2"/>
  <c r="C29" i="4" s="1"/>
  <c r="D8" i="2"/>
  <c r="C30" i="4" s="1"/>
  <c r="D12" i="2"/>
  <c r="C7" i="4" s="1"/>
  <c r="D11" i="2"/>
  <c r="G49" i="8"/>
  <c r="E11" i="2" s="1"/>
  <c r="G43" i="8"/>
  <c r="F11" i="2" s="1"/>
  <c r="G46" i="8"/>
  <c r="D15" i="2" l="1"/>
  <c r="G34" i="8"/>
  <c r="D7" i="2" s="1"/>
  <c r="B30" i="4" s="1"/>
  <c r="G31" i="8"/>
  <c r="E7" i="2" s="1"/>
  <c r="B29" i="4" s="1"/>
  <c r="E15" i="2" l="1"/>
  <c r="D10" i="4"/>
  <c r="H52" i="8"/>
  <c r="G12" i="2" s="1"/>
  <c r="C10" i="4" s="1"/>
  <c r="G52" i="8"/>
  <c r="G11" i="2" s="1"/>
  <c r="B10" i="4" s="1"/>
  <c r="J51" i="8"/>
  <c r="I52" i="8"/>
  <c r="B8" i="4"/>
  <c r="G26" i="8"/>
  <c r="I26" i="8"/>
  <c r="H26" i="8"/>
  <c r="B8" i="2" s="1"/>
  <c r="C28" i="4" s="1"/>
  <c r="G24" i="8"/>
  <c r="C7" i="2" s="1"/>
  <c r="F12" i="2" l="1"/>
  <c r="C9" i="4" s="1"/>
  <c r="B27" i="4"/>
  <c r="G35" i="8"/>
  <c r="G53" i="8" s="1"/>
  <c r="J26" i="8"/>
  <c r="J52" i="8"/>
  <c r="B7" i="4"/>
  <c r="D8" i="4"/>
  <c r="B7" i="2"/>
  <c r="G15" i="2"/>
  <c r="D16" i="2"/>
  <c r="B8" i="5" s="1"/>
  <c r="I24" i="8"/>
  <c r="I35" i="8" s="1"/>
  <c r="H11" i="2"/>
  <c r="H24" i="8"/>
  <c r="C8" i="2" s="1"/>
  <c r="C27" i="4" s="1"/>
  <c r="I53" i="8" l="1"/>
  <c r="C15" i="2"/>
  <c r="D7" i="4"/>
  <c r="H12" i="2"/>
  <c r="H13" i="2" s="1"/>
  <c r="G16" i="2"/>
  <c r="G13" i="2"/>
  <c r="C16" i="2"/>
  <c r="D27" i="4"/>
  <c r="H35" i="8"/>
  <c r="J24" i="8"/>
  <c r="H53" i="8" l="1"/>
  <c r="B11" i="5"/>
  <c r="G17" i="2"/>
  <c r="B7" i="5"/>
  <c r="B28" i="4" l="1"/>
  <c r="B31" i="4" s="1"/>
  <c r="F16" i="2" l="1"/>
  <c r="B10" i="5" s="1"/>
  <c r="B6" i="4" l="1"/>
  <c r="C6" i="4" l="1"/>
  <c r="D6" i="4" l="1"/>
  <c r="C11" i="4"/>
  <c r="E16" i="2"/>
  <c r="B9" i="5" s="1"/>
  <c r="D28" i="4" l="1"/>
  <c r="C31" i="4" l="1"/>
  <c r="D31" i="4" l="1"/>
  <c r="H7" i="2"/>
  <c r="H8" i="2"/>
  <c r="C9" i="2"/>
  <c r="E17" i="2" l="1"/>
  <c r="E13" i="2"/>
  <c r="C17" i="2"/>
  <c r="C33" i="4" l="1"/>
  <c r="B16" i="2"/>
  <c r="B15" i="2"/>
  <c r="D13" i="2"/>
  <c r="B9" i="2"/>
  <c r="B6" i="5" l="1"/>
  <c r="B12" i="5" s="1"/>
  <c r="H16" i="2"/>
  <c r="B17" i="2"/>
  <c r="H9" i="2"/>
  <c r="D17" i="2"/>
  <c r="B9" i="4"/>
  <c r="B11" i="4" s="1"/>
  <c r="D11" i="4" l="1"/>
  <c r="B33" i="4"/>
  <c r="D33" i="4" s="1"/>
  <c r="F15" i="2"/>
  <c r="F13" i="2"/>
  <c r="D9" i="4" s="1"/>
  <c r="F17" i="2" l="1"/>
  <c r="H15" i="2"/>
  <c r="H17" i="2" s="1"/>
</calcChain>
</file>

<file path=xl/sharedStrings.xml><?xml version="1.0" encoding="utf-8"?>
<sst xmlns="http://schemas.openxmlformats.org/spreadsheetml/2006/main" count="335" uniqueCount="219">
  <si>
    <t>BPUNI</t>
  </si>
  <si>
    <t>NOMBRE PROPONENTE</t>
  </si>
  <si>
    <t>NOMBRE PROYECTO</t>
  </si>
  <si>
    <t>TIPO</t>
  </si>
  <si>
    <t>FUENTE DE RECURSO</t>
  </si>
  <si>
    <t>SALDO</t>
  </si>
  <si>
    <t>VICERRECTORIA ACADEMICA</t>
  </si>
  <si>
    <t>POAI</t>
  </si>
  <si>
    <t>Estampilla</t>
  </si>
  <si>
    <t>SISTEMAS</t>
  </si>
  <si>
    <t>BIBLIOTECA</t>
  </si>
  <si>
    <t>PGN</t>
  </si>
  <si>
    <t>ADICIONADO</t>
  </si>
  <si>
    <t>FACULTAD DE CIENCIAS AGROPECUARIAS Y RECURSOS NATURALES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</si>
  <si>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</si>
  <si>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</si>
  <si>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</si>
  <si>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</si>
  <si>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</si>
  <si>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</si>
  <si>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</si>
  <si>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</si>
  <si>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</si>
  <si>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</si>
  <si>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</si>
  <si>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</si>
  <si>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</si>
  <si>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</si>
  <si>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</si>
  <si>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</si>
  <si>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</si>
  <si>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</si>
  <si>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</si>
  <si>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</si>
  <si>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</si>
  <si>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</si>
  <si>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</si>
  <si>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</si>
  <si>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</si>
  <si>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</si>
  <si>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</si>
  <si>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</si>
  <si>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</si>
  <si>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</si>
  <si>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</si>
  <si>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</si>
  <si>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</si>
  <si>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</si>
  <si>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</si>
  <si>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</si>
  <si>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</si>
  <si>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</si>
  <si>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</si>
  <si>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</si>
  <si>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</si>
  <si>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</si>
  <si>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</si>
  <si>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</si>
  <si>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</si>
  <si>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</si>
  <si>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</si>
  <si>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</si>
  <si>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</si>
  <si>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</si>
  <si>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</si>
  <si>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</si>
  <si>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</si>
  <si>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</si>
  <si>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</si>
  <si>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</si>
  <si>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</si>
  <si>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</si>
  <si>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</si>
  <si>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</si>
  <si>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</si>
  <si>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</si>
  <si>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</si>
  <si>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</si>
  <si>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</si>
  <si>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</si>
  <si>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</si>
  <si>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</si>
  <si>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</si>
  <si>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</si>
  <si>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</si>
  <si>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</si>
  <si>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</si>
  <si>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</si>
  <si>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</si>
  <si>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</si>
  <si>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</si>
  <si>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</si>
  <si>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UNIVERSIDAD DE LOS LLANOS</t>
  </si>
  <si>
    <t>OFICINA ASESORA DE PLANEACION</t>
  </si>
  <si>
    <t>DESCRIPCION</t>
  </si>
  <si>
    <t>FUENTE DEL RECURSO</t>
  </si>
  <si>
    <t>TOTAL</t>
  </si>
  <si>
    <t xml:space="preserve">PROYECTOS APROBADOS POAI </t>
  </si>
  <si>
    <t>PROYECTOS ADICIONADOS</t>
  </si>
  <si>
    <t>Fuente: Banco de Programas y Proyectos, tesoreria, División Financiera.</t>
  </si>
  <si>
    <t>CREE</t>
  </si>
  <si>
    <t>PROYECTADO</t>
  </si>
  <si>
    <t>%</t>
  </si>
  <si>
    <t>TOTAL PROYECTOS APROBADOS+ADICIONADOS</t>
  </si>
  <si>
    <t>No</t>
  </si>
  <si>
    <t>Fuente: Banco de Programas y Proyectos, División Financiera.</t>
  </si>
  <si>
    <t>ESTAMPILLA NACIONAL</t>
  </si>
  <si>
    <t>EJECUTADO POAI R.P</t>
  </si>
  <si>
    <t>EJECUTADO R.P</t>
  </si>
  <si>
    <t>TOTAL EJECUTADOS R.P</t>
  </si>
  <si>
    <t>VICERECTORIA DE RECURSOS</t>
  </si>
  <si>
    <t>TOTAL GENERAL</t>
  </si>
  <si>
    <t>% EJECU</t>
  </si>
  <si>
    <t>PLANEACIÓN</t>
  </si>
  <si>
    <t>FACULTAD DE CIENCIAS BASICAS E INGENIERIA</t>
  </si>
  <si>
    <t>VICERRECTORIA ACADÉMICA</t>
  </si>
  <si>
    <t>PFC 2019</t>
  </si>
  <si>
    <t xml:space="preserve">VALOR PROYECTADO </t>
  </si>
  <si>
    <t xml:space="preserve">EJECUTADO R.P </t>
  </si>
  <si>
    <t>FACULTAD DE CIENCIAS HUMANAS Y DE LA EDUCACIÓN</t>
  </si>
  <si>
    <t>Aseguramiento de la calidad académica, con miras a la acreditación internacional del programa de Medicina Veterinaria y Zootecnia</t>
  </si>
  <si>
    <t>BIENESTAR</t>
  </si>
  <si>
    <t>VIAC 04 1208 2019</t>
  </si>
  <si>
    <t>Oferta de dos programas profesionales de la Universidad de los Llanos, en la modalidad a distancia tradicional, en tres Departamentos de la Orinoquía Colombiana (FASE I)</t>
  </si>
  <si>
    <t>Estampilla Universidad de los Llanos</t>
  </si>
  <si>
    <t>Estampilla Nacional</t>
  </si>
  <si>
    <t>PROYECTOS ADICIONADOS RECURSOS  NACIÓN MEN</t>
  </si>
  <si>
    <t xml:space="preserve"> NACIÓN MEN</t>
  </si>
  <si>
    <t>TOTAL PROYECTOS ADICIONADOS RECURSOS NACIÓN MEN</t>
  </si>
  <si>
    <t>NACIÓN MEN</t>
  </si>
  <si>
    <t>MEN-NACIÓN</t>
  </si>
  <si>
    <t>PGN (Presupuesto General de la Nación)</t>
  </si>
  <si>
    <t>ESTAMPILLA UNIVERSIDAD DE LOS LLANOS Y EXCEDENTES VIGENCIAS ANTERIORES</t>
  </si>
  <si>
    <t>EXCEDENTES CREE VIGENCIAS ANTERIORES</t>
  </si>
  <si>
    <t>CREE excedentes vigencias anteriores</t>
  </si>
  <si>
    <t xml:space="preserve">Estampilla Unillanos </t>
  </si>
  <si>
    <t xml:space="preserve">                                                    EJECUCIÓN PLAN OPERATIVO ANUAL DE INVERSIÓN -  PROYECTOS DE INVERSIÓN CORTE MARZO/2021</t>
  </si>
  <si>
    <t>VIAC 13 1711 2020</t>
  </si>
  <si>
    <t>Fortalecer los procesos de aseguramiento de la calidad en la Universidad de los Llanos</t>
  </si>
  <si>
    <t>VIAC 14 1711 2020</t>
  </si>
  <si>
    <t>Implementación del plan de comunicaciones institucional de la Universidad de los Llanos (fase II)</t>
  </si>
  <si>
    <t>Fortalecer las capacidades en ciencia, tecnología e innovación para la generación de conocimiento con visibilidad e impacto en la Universidad de los Llanos</t>
  </si>
  <si>
    <t>VIARE 09 1711 2020</t>
  </si>
  <si>
    <t>VIAC 15 1811 2020</t>
  </si>
  <si>
    <t>Interacción de la Universidad con el entorno a través de los diferentes campos de proyección social, contribuyendo en el desarrollo integral de la Orinoquia.</t>
  </si>
  <si>
    <t>VIAC 16 1811 2020</t>
  </si>
  <si>
    <t>FCHE 03 1911 2020</t>
  </si>
  <si>
    <t>Fortalecimiento de la calidad académica a través de la enseñanza y desarrollo de habilidades comunicativas en el manejo de una segunda lengua</t>
  </si>
  <si>
    <t>VIAC 17 1911 2020</t>
  </si>
  <si>
    <t xml:space="preserve">Construcción de documento maestro y fichas de registro  calificado para la creación de nuevos programas académicos de la Universidad de los Llanos. </t>
  </si>
  <si>
    <t>VIAC 18 1911 2020</t>
  </si>
  <si>
    <t>Ampliación de los recursos bibliográficos y bases de datos para el desarrollo de las áreas del conocimiento en la Universidad de los Llanos</t>
  </si>
  <si>
    <t>BIB 04 2011 2020</t>
  </si>
  <si>
    <t>VIAC 19 2011 2020</t>
  </si>
  <si>
    <t>Implementar el sistema de laboratorios como apoyo al desarrollo de las funciones misionales  de la Universidad de los Llanos</t>
  </si>
  <si>
    <t>VIAC 20 2011 2020</t>
  </si>
  <si>
    <t>Dotación del aula virtual de aprendizaje - AVA - como innovación en la formación con tecnologías tic de la Universidad de los Llanos.</t>
  </si>
  <si>
    <t>VIARE 10 2011 2020</t>
  </si>
  <si>
    <t>Fortalecimiento del desarrollo científico e investigativo mediante la optimización de los equipos de laboratorios básicos y especializados de la Universidad de los Llanos</t>
  </si>
  <si>
    <t>VIARE 11 2311 2020</t>
  </si>
  <si>
    <t>Adquisición de equipos y mobiliario especializado para los laboratorios de la Universidad de los Llanos</t>
  </si>
  <si>
    <t>PLAN 09 2411 2020</t>
  </si>
  <si>
    <t>Manejo integral de los recursos naturales y los impactos ambientales en la Universidad de los Llanos</t>
  </si>
  <si>
    <t>Implementación del Plan Estratégico de Tecnologías de la Información de la Universidad de los Llanos (fase II)</t>
  </si>
  <si>
    <t>SIST 10 2411 2020</t>
  </si>
  <si>
    <t>PLAN 08 2311 2020</t>
  </si>
  <si>
    <t>Mejoramiento de la infraestructura física de los campus de la Universidad de los Llanos</t>
  </si>
  <si>
    <t>FCARN 06 2411 2020</t>
  </si>
  <si>
    <t>BU 10 2411 2020</t>
  </si>
  <si>
    <t xml:space="preserve">Fomentar estrategias que mejore la calidad de vida a través del acompañamiento integral a la comunidad de la Universidad de los Llanos </t>
  </si>
  <si>
    <t>FCBI 08 2411 2020</t>
  </si>
  <si>
    <t>Dotación tecnológica y medios educativos para el aseguramiento  de la calidad y los objetivos misionales en los programas de Ingeniería Electrónica e Ingeniería de Sistemas, de la Universidad de los Llanos</t>
  </si>
  <si>
    <t>TOTAL PROYETOS CON RECURSOS ESTAMPILLA UNILLANOS Y EXCEDENTES POAI 2021</t>
  </si>
  <si>
    <t>TOTAL PROYECTOS CON RECURSOS PGN POAI  2021</t>
  </si>
  <si>
    <t>PROYECTOS POAI EXCEDENTES CREE VIGENCIAS ANTERIORES</t>
  </si>
  <si>
    <t>FCARN 07 2411 2020</t>
  </si>
  <si>
    <t>Dotación de equipos médicos especializados y mobiliario para el Centro Clínico Veterinario de la Universidad de los Llanos</t>
  </si>
  <si>
    <t>EXCEDENTES CREE</t>
  </si>
  <si>
    <t>FCS 01 2411 2020</t>
  </si>
  <si>
    <t>FACULTAD DE CIENCIAS DE LA SALUD</t>
  </si>
  <si>
    <t xml:space="preserve">
Construcción de domos geodésicos para el bienestar estudiantil en el campus san Antonio, Universidad de los Llanos
</t>
  </si>
  <si>
    <t>TOTAL PROYECTOS CON RECURSOS ESTAMPILLA NACIONAL POAI 2021</t>
  </si>
  <si>
    <t>Apoyo a la formación de alto nivel y fortalecimiento de las competencias del profesorado  en la Universidad de los Llanos</t>
  </si>
  <si>
    <t>TOTAL PLAN OPERATIVO ANUAL DE INVERSIÓN 2021</t>
  </si>
  <si>
    <t>PROYECTOS ADICIONADOS PLAN DE FOMENTO A LA CALIDAD 2019-2020</t>
  </si>
  <si>
    <t>PFC 2020</t>
  </si>
  <si>
    <t>Adquisición de equipos especializados para el desarrollo de las actividades de docencia e investigación de la Universidad de los Llanos.</t>
  </si>
  <si>
    <t>Construcción de la portería principal y red contra incendios, Campus Boquemonte de la Universidad de los Llanos ubicada en el Municipio de Granada Meta.</t>
  </si>
  <si>
    <t>Adquisición de herramientas tecnológicas para el desarrollo de las actividades académicas en la Universidad de los Llanos.</t>
  </si>
  <si>
    <t>Estudios de contexto, mercado e impacto, para determinar el desarrollo, necesidades y articulación de la Universidad de los Llanos con la Orinoquia Colombiana (FASE II)</t>
  </si>
  <si>
    <t>FCBI 07 2610 2020</t>
  </si>
  <si>
    <t xml:space="preserve">SIST 09 2810 2020          </t>
  </si>
  <si>
    <t xml:space="preserve">PLAN 06 2710 2020     
     </t>
  </si>
  <si>
    <t>Mejoramiento de las porterias de acceso  peatonal y vehicular de los Campus Barcelona y San Antonio, Universidad de los Llanos</t>
  </si>
  <si>
    <t>PLAN 07 2810 2020</t>
  </si>
  <si>
    <t>VIAC 12 2910 2020</t>
  </si>
  <si>
    <t>VICERECTORIA ACADEMICA</t>
  </si>
  <si>
    <t>ADICIONADO-PFC 2020</t>
  </si>
  <si>
    <t>TOTAL ADICIONADO PLAN DE FOMENTO A LA CALIDAD 2020</t>
  </si>
  <si>
    <t>Mejoramiento de las redes eléctricas de media tensión y subestación principal, Universidad de los Llanos, campus Barcelona</t>
  </si>
  <si>
    <t xml:space="preserve">PLAN 05 2905 2020     
     </t>
  </si>
  <si>
    <t>PFC 2019-2020</t>
  </si>
  <si>
    <t>PROYETOS CON RECURSOS ESTAMPILLA NACIONAL POAI 2021</t>
  </si>
  <si>
    <t>TOTAL  PROYECTOS ADICIONADOS PLAN DE FOMENTO A LA CALIDAD 2019-2020</t>
  </si>
  <si>
    <t xml:space="preserve"> PROYECTOS ADICIONADOS ESTAMPILLA NACIONAL</t>
  </si>
  <si>
    <t xml:space="preserve"> PROYECTOS ADICIONADOS EXCEDENTES CREE</t>
  </si>
  <si>
    <t xml:space="preserve"> EXCEDENTES CREE</t>
  </si>
  <si>
    <t>TOTAL  PROYECTOS ADICIONADOS EXCEDENTES CREE</t>
  </si>
  <si>
    <t>TOTALES POAI- ADICIONADOS  ESTAMPILLA UNILLANOS--CREE-PFC 2019-2020 -ESTAMPILLA NACIONAL-NACION MEN</t>
  </si>
  <si>
    <t>Excedentes CREE</t>
  </si>
  <si>
    <t>Implementación del modelo de internacionalización como proceso estratégico para el fortalecimiento de la competitividad regional de la Universidad de los Llanos (fase II)</t>
  </si>
  <si>
    <t>m</t>
  </si>
  <si>
    <t>PROYECTOS DE INVERSIÓN APROBADOS Y EJECUTADOS MARZO DE 2021</t>
  </si>
  <si>
    <t>PROYECTOS DE INVERSIÓN APROBADOS Y EJECUTADOS A MARZO DE 2021</t>
  </si>
  <si>
    <t>ADICIONADOS 2021</t>
  </si>
  <si>
    <t>POAI 2021</t>
  </si>
  <si>
    <t>PROYECTOS DE INVERSIÓN APROBADOS Y EJECUTADOS A MARZO DE 2021.</t>
  </si>
  <si>
    <t>EJECUCIÓN PROYECTOS 2021</t>
  </si>
  <si>
    <r>
      <t xml:space="preserve">El </t>
    </r>
    <r>
      <rPr>
        <b/>
        <sz val="11"/>
        <color theme="1"/>
        <rFont val="Calibri"/>
        <family val="2"/>
        <scheme val="minor"/>
      </rPr>
      <t xml:space="preserve"> Plan Operativo Anual de Inversión (POAI)</t>
    </r>
    <r>
      <rPr>
        <sz val="11"/>
        <color theme="1"/>
        <rFont val="Calibri"/>
        <family val="2"/>
        <scheme val="minor"/>
      </rPr>
      <t xml:space="preserve"> correspondiente a la vigencia fiscal  2021,  fue aprobado por un valor total de </t>
    </r>
    <r>
      <rPr>
        <b/>
        <sz val="11"/>
        <color theme="1"/>
        <rFont val="Calibri"/>
        <family val="2"/>
        <scheme val="minor"/>
      </rPr>
      <t xml:space="preserve">$17,647,017,959 </t>
    </r>
    <r>
      <rPr>
        <sz val="11"/>
        <color theme="1"/>
        <rFont val="Calibri"/>
        <family val="2"/>
        <scheme val="minor"/>
      </rPr>
      <t>con las siguientes fuentes de financiación y niveles de ejecución a marzo 31 de 2021: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Presupuesto General de la Nación (PGN) Bienestar Institucional $1.476.000.000 </t>
    </r>
    <r>
      <rPr>
        <sz val="11"/>
        <color theme="1"/>
        <rFont val="Calibri"/>
        <family val="2"/>
        <scheme val="minor"/>
      </rPr>
      <t xml:space="preserve"> de los cuales se ha ejecutado $500,408,431 (34%)  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Estampilla Universidad de los Llanos </t>
    </r>
    <r>
      <rPr>
        <sz val="11"/>
        <color theme="1"/>
        <rFont val="Calibri"/>
        <family val="2"/>
        <scheme val="minor"/>
      </rPr>
      <t>y excedentes vigencias anteriores</t>
    </r>
    <r>
      <rPr>
        <b/>
        <sz val="11"/>
        <color theme="1"/>
        <rFont val="Calibri"/>
        <family val="2"/>
        <scheme val="minor"/>
      </rPr>
      <t xml:space="preserve"> $15,210,890 </t>
    </r>
    <r>
      <rPr>
        <sz val="11"/>
        <color theme="1"/>
        <rFont val="Calibri"/>
        <family val="2"/>
        <scheme val="minor"/>
      </rPr>
      <t xml:space="preserve">con un nivel de ejecución de $4.733.744.234 (31%), Estampilla Nacional $61,156,806 sin ejecución a la fecha, Excedentes CREE vigencias anteriores $899.689.263, sin ejecución a la fecha.
De otra parte, se adicionaron recursos de excedentes vigencias anteriores y recursos de PFC 2019 2020 asi : </t>
    </r>
    <r>
      <rPr>
        <b/>
        <sz val="11"/>
        <color theme="1"/>
        <rFont val="Calibri"/>
        <family val="2"/>
        <scheme val="minor"/>
      </rPr>
      <t xml:space="preserve">1. CREE $393,057,218 </t>
    </r>
    <r>
      <rPr>
        <sz val="11"/>
        <color theme="1"/>
        <rFont val="Calibri"/>
        <family val="2"/>
        <scheme val="minor"/>
      </rPr>
      <t xml:space="preserve"> de los cuales a la fecha no se han ejecutado.                                                 2</t>
    </r>
    <r>
      <rPr>
        <b/>
        <sz val="11"/>
        <color theme="1"/>
        <rFont val="Calibri"/>
        <family val="2"/>
        <scheme val="minor"/>
      </rPr>
      <t>. Plan de Fomento a la Calidad 2019-2020</t>
    </r>
    <r>
      <rPr>
        <sz val="11"/>
        <color theme="1"/>
        <rFont val="Calibri"/>
        <family val="2"/>
        <scheme val="minor"/>
      </rPr>
      <t xml:space="preserve"> se programaron para el 2021 </t>
    </r>
    <r>
      <rPr>
        <b/>
        <sz val="11"/>
        <color theme="1"/>
        <rFont val="Calibri"/>
        <family val="2"/>
        <scheme val="minor"/>
      </rPr>
      <t xml:space="preserve">$4,321,100,938, </t>
    </r>
    <r>
      <rPr>
        <sz val="11"/>
        <color theme="1"/>
        <rFont val="Calibri"/>
        <family val="2"/>
        <scheme val="minor"/>
      </rPr>
      <t>de los cuales se ha ejecutado</t>
    </r>
    <r>
      <rPr>
        <b/>
        <sz val="11"/>
        <color theme="1"/>
        <rFont val="Calibri"/>
        <family val="2"/>
        <scheme val="minor"/>
      </rPr>
      <t xml:space="preserve"> $2.351,011,476</t>
    </r>
    <r>
      <rPr>
        <sz val="11"/>
        <color theme="1"/>
        <rFont val="Calibri"/>
        <family val="2"/>
        <scheme val="minor"/>
      </rPr>
      <t>(54%),</t>
    </r>
    <r>
      <rPr>
        <b/>
        <sz val="11"/>
        <color theme="1"/>
        <rFont val="Calibri"/>
        <family val="2"/>
        <scheme val="minor"/>
      </rPr>
      <t xml:space="preserve"> 3. Estampilla Nacional $393,057,218  </t>
    </r>
    <r>
      <rPr>
        <sz val="11"/>
        <color theme="1"/>
        <rFont val="Calibri"/>
        <family val="2"/>
        <scheme val="minor"/>
      </rPr>
      <t>a la fecha no se han ejecutado.</t>
    </r>
    <r>
      <rPr>
        <b/>
        <sz val="11"/>
        <color theme="1"/>
        <rFont val="Calibri"/>
        <family val="2"/>
        <scheme val="minor"/>
      </rPr>
      <t xml:space="preserve"> 4. Recursos Nación MEN </t>
    </r>
    <r>
      <rPr>
        <sz val="11"/>
        <color theme="1"/>
        <rFont val="Calibri"/>
        <family val="2"/>
        <scheme val="minor"/>
      </rPr>
      <t>vigencias anteriores por</t>
    </r>
    <r>
      <rPr>
        <b/>
        <sz val="11"/>
        <color theme="1"/>
        <rFont val="Calibri"/>
        <family val="2"/>
        <scheme val="minor"/>
      </rPr>
      <t xml:space="preserve"> $487.000.000 </t>
    </r>
    <r>
      <rPr>
        <sz val="11"/>
        <color theme="1"/>
        <rFont val="Calibri"/>
        <family val="2"/>
        <scheme val="minor"/>
      </rPr>
      <t xml:space="preserve">de los cuales se ejecuto$487.000.000 (100%) El gran total de ingresos y egresos de inversión, según la fuentes Institucionales de financiamiento, muestran que a marzo de 2021 se han proyectado </t>
    </r>
    <r>
      <rPr>
        <b/>
        <sz val="11"/>
        <color theme="1"/>
        <rFont val="Calibri"/>
        <family val="2"/>
        <scheme val="minor"/>
      </rPr>
      <t xml:space="preserve">$22.979.894.730, </t>
    </r>
    <r>
      <rPr>
        <sz val="11"/>
        <color theme="1"/>
        <rFont val="Calibri"/>
        <family val="2"/>
        <scheme val="minor"/>
      </rPr>
      <t>se ha ejecutad</t>
    </r>
    <r>
      <rPr>
        <b/>
        <sz val="11"/>
        <color theme="1"/>
        <rFont val="Calibri"/>
        <family val="2"/>
        <scheme val="minor"/>
      </rPr>
      <t>o $8.200.156.036</t>
    </r>
    <r>
      <rPr>
        <sz val="11"/>
        <color theme="1"/>
        <rFont val="Calibri"/>
        <family val="2"/>
        <scheme val="minor"/>
      </rPr>
      <t xml:space="preserve"> equivalente al (36%) ejecución con corte al 31 de marzo de 2021.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</si>
</sst>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&quot;$&quot;\ #,##0"/>
    <numFmt numFmtId="166" formatCode="_-* #,##0\ _€_-;\-* #,##0\ _€_-;_-* &quot;-&quot;??\ _€_-;_-@_-"/>
    <numFmt numFmtId="167" formatCode="#,##0_ ;[Red]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9" fontId="8" fillId="0" borderId="0" xfId="4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0" xfId="0" applyNumberFormat="1"/>
    <xf numFmtId="9" fontId="0" fillId="0" borderId="1" xfId="4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9" fontId="0" fillId="0" borderId="1" xfId="4" applyFont="1" applyBorder="1" applyAlignment="1">
      <alignment horizontal="center" vertical="center"/>
    </xf>
    <xf numFmtId="9" fontId="2" fillId="4" borderId="1" xfId="4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2" borderId="0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/>
    <xf numFmtId="165" fontId="10" fillId="0" borderId="1" xfId="0" applyNumberFormat="1" applyFont="1" applyBorder="1"/>
    <xf numFmtId="9" fontId="10" fillId="0" borderId="1" xfId="4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9" fontId="12" fillId="3" borderId="1" xfId="4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9" fontId="12" fillId="3" borderId="3" xfId="4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0" fillId="0" borderId="1" xfId="0" applyFont="1" applyBorder="1"/>
    <xf numFmtId="165" fontId="0" fillId="0" borderId="1" xfId="0" applyNumberFormat="1" applyFont="1" applyBorder="1"/>
    <xf numFmtId="165" fontId="0" fillId="0" borderId="1" xfId="0" applyNumberFormat="1" applyFont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65" fontId="0" fillId="0" borderId="1" xfId="0" applyNumberFormat="1" applyFont="1" applyBorder="1" applyAlignment="1">
      <alignment vertical="center"/>
    </xf>
    <xf numFmtId="165" fontId="2" fillId="4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0" borderId="21" xfId="0" applyFont="1" applyFill="1" applyBorder="1" applyAlignment="1">
      <alignment wrapText="1"/>
    </xf>
    <xf numFmtId="3" fontId="0" fillId="0" borderId="0" xfId="0" applyNumberFormat="1"/>
    <xf numFmtId="165" fontId="0" fillId="0" borderId="0" xfId="0" applyNumberFormat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0" fillId="0" borderId="1" xfId="0" applyNumberFormat="1" applyBorder="1"/>
    <xf numFmtId="3" fontId="16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/>
    </xf>
    <xf numFmtId="3" fontId="18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wrapText="1"/>
    </xf>
    <xf numFmtId="3" fontId="16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justify" vertical="center" wrapText="1"/>
    </xf>
    <xf numFmtId="3" fontId="16" fillId="2" borderId="1" xfId="1" applyNumberFormat="1" applyFont="1" applyFill="1" applyBorder="1" applyAlignment="1">
      <alignment horizontal="center" vertical="center"/>
    </xf>
    <xf numFmtId="9" fontId="16" fillId="2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justify" vertical="center" wrapText="1"/>
    </xf>
    <xf numFmtId="3" fontId="16" fillId="2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3" fontId="18" fillId="5" borderId="1" xfId="2" applyNumberFormat="1" applyFont="1" applyFill="1" applyBorder="1" applyAlignment="1">
      <alignment horizontal="center" vertical="center"/>
    </xf>
    <xf numFmtId="9" fontId="18" fillId="5" borderId="1" xfId="0" applyNumberFormat="1" applyFont="1" applyFill="1" applyBorder="1" applyAlignment="1">
      <alignment horizontal="center" vertical="center"/>
    </xf>
    <xf numFmtId="166" fontId="21" fillId="2" borderId="1" xfId="3" applyNumberFormat="1" applyFont="1" applyFill="1" applyBorder="1" applyAlignment="1">
      <alignment horizontal="center" vertical="center"/>
    </xf>
    <xf numFmtId="9" fontId="16" fillId="2" borderId="1" xfId="4" applyNumberFormat="1" applyFont="1" applyFill="1" applyBorder="1" applyAlignment="1">
      <alignment horizontal="center" vertical="center"/>
    </xf>
    <xf numFmtId="9" fontId="18" fillId="5" borderId="1" xfId="4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justify" vertical="center" wrapText="1"/>
    </xf>
    <xf numFmtId="9" fontId="16" fillId="2" borderId="1" xfId="4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justify" vertical="center" wrapText="1"/>
    </xf>
    <xf numFmtId="3" fontId="21" fillId="2" borderId="1" xfId="2" applyNumberFormat="1" applyFont="1" applyFill="1" applyBorder="1" applyAlignment="1">
      <alignment horizontal="center" vertical="center"/>
    </xf>
    <xf numFmtId="3" fontId="20" fillId="5" borderId="17" xfId="0" applyNumberFormat="1" applyFont="1" applyFill="1" applyBorder="1" applyAlignment="1">
      <alignment horizontal="center" vertical="center"/>
    </xf>
    <xf numFmtId="9" fontId="18" fillId="2" borderId="1" xfId="4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>
      <alignment horizontal="center" vertical="center"/>
    </xf>
    <xf numFmtId="9" fontId="21" fillId="2" borderId="20" xfId="4" applyNumberFormat="1" applyFont="1" applyFill="1" applyBorder="1" applyAlignment="1">
      <alignment horizontal="center" vertical="center"/>
    </xf>
    <xf numFmtId="3" fontId="21" fillId="2" borderId="17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>
      <alignment horizontal="center" vertical="center" wrapText="1"/>
    </xf>
    <xf numFmtId="3" fontId="21" fillId="2" borderId="20" xfId="0" applyNumberFormat="1" applyFont="1" applyFill="1" applyBorder="1" applyAlignment="1">
      <alignment horizontal="justify" vertical="center" wrapText="1"/>
    </xf>
    <xf numFmtId="9" fontId="18" fillId="5" borderId="1" xfId="4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right" vertical="center"/>
    </xf>
    <xf numFmtId="3" fontId="16" fillId="2" borderId="18" xfId="0" applyNumberFormat="1" applyFont="1" applyFill="1" applyBorder="1" applyAlignment="1">
      <alignment horizontal="justify" vertical="center" wrapText="1"/>
    </xf>
    <xf numFmtId="3" fontId="18" fillId="5" borderId="17" xfId="0" applyNumberFormat="1" applyFont="1" applyFill="1" applyBorder="1" applyAlignment="1">
      <alignment horizontal="right" vertical="center"/>
    </xf>
    <xf numFmtId="167" fontId="16" fillId="0" borderId="0" xfId="0" applyNumberFormat="1" applyFont="1" applyAlignment="1">
      <alignment vertical="center"/>
    </xf>
    <xf numFmtId="3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justify"/>
    </xf>
    <xf numFmtId="3" fontId="24" fillId="2" borderId="1" xfId="0" applyNumberFormat="1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3" fontId="24" fillId="2" borderId="15" xfId="0" applyNumberFormat="1" applyFont="1" applyFill="1" applyBorder="1" applyAlignment="1">
      <alignment horizontal="center" vertical="center" wrapText="1"/>
    </xf>
    <xf numFmtId="3" fontId="24" fillId="2" borderId="15" xfId="0" applyNumberFormat="1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wrapText="1"/>
    </xf>
    <xf numFmtId="0" fontId="19" fillId="0" borderId="16" xfId="0" applyFont="1" applyBorder="1" applyAlignment="1">
      <alignment horizontal="left" vertical="center"/>
    </xf>
    <xf numFmtId="3" fontId="18" fillId="5" borderId="17" xfId="0" applyNumberFormat="1" applyFont="1" applyFill="1" applyBorder="1" applyAlignment="1">
      <alignment horizontal="right" vertical="center"/>
    </xf>
    <xf numFmtId="3" fontId="18" fillId="5" borderId="18" xfId="0" applyNumberFormat="1" applyFont="1" applyFill="1" applyBorder="1" applyAlignment="1">
      <alignment horizontal="right" vertical="center"/>
    </xf>
    <xf numFmtId="3" fontId="18" fillId="5" borderId="15" xfId="0" applyNumberFormat="1" applyFont="1" applyFill="1" applyBorder="1" applyAlignment="1">
      <alignment horizontal="right" vertical="center"/>
    </xf>
    <xf numFmtId="3" fontId="19" fillId="2" borderId="17" xfId="0" applyNumberFormat="1" applyFont="1" applyFill="1" applyBorder="1" applyAlignment="1">
      <alignment horizontal="center" vertical="center"/>
    </xf>
    <xf numFmtId="3" fontId="19" fillId="2" borderId="18" xfId="0" applyNumberFormat="1" applyFont="1" applyFill="1" applyBorder="1" applyAlignment="1">
      <alignment horizontal="center" vertical="center"/>
    </xf>
    <xf numFmtId="3" fontId="19" fillId="2" borderId="15" xfId="0" applyNumberFormat="1" applyFont="1" applyFill="1" applyBorder="1" applyAlignment="1">
      <alignment horizontal="center" vertical="center"/>
    </xf>
    <xf numFmtId="3" fontId="18" fillId="5" borderId="17" xfId="0" applyNumberFormat="1" applyFont="1" applyFill="1" applyBorder="1" applyAlignment="1">
      <alignment horizontal="center" vertical="center"/>
    </xf>
    <xf numFmtId="3" fontId="18" fillId="5" borderId="18" xfId="0" applyNumberFormat="1" applyFont="1" applyFill="1" applyBorder="1" applyAlignment="1">
      <alignment horizontal="center" vertical="center"/>
    </xf>
    <xf numFmtId="3" fontId="18" fillId="5" borderId="15" xfId="0" applyNumberFormat="1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3" fontId="23" fillId="2" borderId="17" xfId="0" applyNumberFormat="1" applyFont="1" applyFill="1" applyBorder="1" applyAlignment="1">
      <alignment horizontal="center" vertical="center"/>
    </xf>
    <xf numFmtId="3" fontId="23" fillId="2" borderId="18" xfId="0" applyNumberFormat="1" applyFont="1" applyFill="1" applyBorder="1" applyAlignment="1">
      <alignment horizontal="center" vertical="center"/>
    </xf>
    <xf numFmtId="3" fontId="23" fillId="2" borderId="15" xfId="0" applyNumberFormat="1" applyFont="1" applyFill="1" applyBorder="1" applyAlignment="1">
      <alignment horizontal="center" vertical="center"/>
    </xf>
    <xf numFmtId="3" fontId="18" fillId="5" borderId="17" xfId="0" applyNumberFormat="1" applyFont="1" applyFill="1" applyBorder="1" applyAlignment="1">
      <alignment horizontal="left" vertical="center" wrapText="1"/>
    </xf>
    <xf numFmtId="3" fontId="18" fillId="5" borderId="18" xfId="0" applyNumberFormat="1" applyFont="1" applyFill="1" applyBorder="1" applyAlignment="1">
      <alignment horizontal="left" vertical="center" wrapText="1"/>
    </xf>
    <xf numFmtId="3" fontId="18" fillId="5" borderId="15" xfId="0" applyNumberFormat="1" applyFont="1" applyFill="1" applyBorder="1" applyAlignment="1">
      <alignment horizontal="left" vertical="center" wrapText="1"/>
    </xf>
    <xf numFmtId="3" fontId="19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5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16929133858267"/>
          <c:y val="7.4548702245552642E-2"/>
          <c:w val="0.59813713910761157"/>
          <c:h val="0.7761147564887722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'GRAFICO 1.'!$A$6:$A$9</c:f>
              <c:strCache>
                <c:ptCount val="4"/>
                <c:pt idx="0">
                  <c:v>Estampilla Unillanos </c:v>
                </c:pt>
                <c:pt idx="1">
                  <c:v>Estampilla Nacional</c:v>
                </c:pt>
                <c:pt idx="2">
                  <c:v>CREE</c:v>
                </c:pt>
                <c:pt idx="3">
                  <c:v>PFC 2019</c:v>
                </c:pt>
              </c:strCache>
            </c:strRef>
          </c:cat>
          <c:val>
            <c:numRef>
              <c:f>'GRAFICO 1.'!$B$6:$B$9</c:f>
              <c:numCache>
                <c:formatCode>"$"\ #.##0</c:formatCode>
                <c:ptCount val="4"/>
                <c:pt idx="0">
                  <c:v>0</c:v>
                </c:pt>
                <c:pt idx="1">
                  <c:v>393057218</c:v>
                </c:pt>
                <c:pt idx="2">
                  <c:v>131718615</c:v>
                </c:pt>
                <c:pt idx="3">
                  <c:v>4321100938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8-4E84-90B0-DE0A17CB7B5A}"/>
            </c:ext>
          </c:extLst>
        </c:ser>
        <c:ser>
          <c:idx val="1"/>
          <c:order val="1"/>
          <c:invertIfNegative val="0"/>
          <c:cat>
            <c:strRef>
              <c:f>'GRAFICO 1.'!$A$6:$A$9</c:f>
              <c:strCache>
                <c:ptCount val="4"/>
                <c:pt idx="0">
                  <c:v>Estampilla Unillanos </c:v>
                </c:pt>
                <c:pt idx="1">
                  <c:v>Estampilla Nacional</c:v>
                </c:pt>
                <c:pt idx="2">
                  <c:v>CREE</c:v>
                </c:pt>
                <c:pt idx="3">
                  <c:v>PFC 2019</c:v>
                </c:pt>
              </c:strCache>
            </c:strRef>
          </c:cat>
          <c:val>
            <c:numRef>
              <c:f>'GRAFICO 1.'!$C$6:$C$9</c:f>
              <c:numCache>
                <c:formatCode>"$"\ #.##0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127991895</c:v>
                </c:pt>
                <c:pt idx="3">
                  <c:v>2351011476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E8-4E84-90B0-DE0A17CB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535488"/>
        <c:axId val="117537792"/>
        <c:axId val="0"/>
      </c:bar3DChart>
      <c:catAx>
        <c:axId val="11753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537792"/>
        <c:crosses val="autoZero"/>
        <c:auto val="1"/>
        <c:lblAlgn val="ctr"/>
        <c:lblOffset val="100"/>
        <c:noMultiLvlLbl val="0"/>
      </c:catAx>
      <c:valAx>
        <c:axId val="117537792"/>
        <c:scaling>
          <c:orientation val="minMax"/>
        </c:scaling>
        <c:delete val="0"/>
        <c:axPos val="l"/>
        <c:majorGridlines/>
        <c:numFmt formatCode="&quot;$&quot;\ #.##0" sourceLinked="1"/>
        <c:majorTickMark val="out"/>
        <c:minorTickMark val="none"/>
        <c:tickLblPos val="nextTo"/>
        <c:crossAx val="11753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PROYECTOS</a:t>
            </a:r>
            <a:r>
              <a:rPr lang="es-CO" b="1" baseline="0"/>
              <a:t> POAI </a:t>
            </a:r>
            <a:endParaRPr lang="es-CO" b="1"/>
          </a:p>
        </c:rich>
      </c:tx>
      <c:layout>
        <c:manualLayout>
          <c:xMode val="edge"/>
          <c:yMode val="edge"/>
          <c:x val="0.3133706816059757"/>
          <c:y val="3.59873891120862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1.'!$A$27:$A$30</c:f>
              <c:strCache>
                <c:ptCount val="4"/>
                <c:pt idx="0">
                  <c:v>Estampilla Universidad de los Llanos</c:v>
                </c:pt>
                <c:pt idx="1">
                  <c:v>PGN</c:v>
                </c:pt>
                <c:pt idx="2">
                  <c:v>Excedentes CREE</c:v>
                </c:pt>
                <c:pt idx="3">
                  <c:v>Estampilla Nacional</c:v>
                </c:pt>
              </c:strCache>
            </c:strRef>
          </c:cat>
          <c:val>
            <c:numRef>
              <c:f>'GRAFICO 1.'!$B$27:$B$30</c:f>
              <c:numCache>
                <c:formatCode>"$"\ #.##0</c:formatCode>
                <c:ptCount val="4"/>
                <c:pt idx="0">
                  <c:v>15210171890</c:v>
                </c:pt>
                <c:pt idx="1">
                  <c:v>1476000000</c:v>
                </c:pt>
                <c:pt idx="2">
                  <c:v>899689263</c:v>
                </c:pt>
                <c:pt idx="3" formatCode="#,##0">
                  <c:v>61156806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 1.'!$A$27:$A$30</c:f>
              <c:strCache>
                <c:ptCount val="4"/>
                <c:pt idx="0">
                  <c:v>Estampilla Universidad de los Llanos</c:v>
                </c:pt>
                <c:pt idx="1">
                  <c:v>PGN</c:v>
                </c:pt>
                <c:pt idx="2">
                  <c:v>Excedentes CREE</c:v>
                </c:pt>
                <c:pt idx="3">
                  <c:v>Estampilla Nacional</c:v>
                </c:pt>
              </c:strCache>
            </c:strRef>
          </c:cat>
          <c:val>
            <c:numRef>
              <c:f>'GRAFICO 1.'!$C$27:$C$30</c:f>
              <c:numCache>
                <c:formatCode>"$"\ #.##0</c:formatCode>
                <c:ptCount val="4"/>
                <c:pt idx="0">
                  <c:v>4733744234</c:v>
                </c:pt>
                <c:pt idx="1">
                  <c:v>500408431</c:v>
                </c:pt>
                <c:pt idx="2">
                  <c:v>0</c:v>
                </c:pt>
                <c:pt idx="3" formatCode="#,##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'GRAFICO 1.'!$A$27:$A$30</c:f>
              <c:strCache>
                <c:ptCount val="4"/>
                <c:pt idx="0">
                  <c:v>Estampilla Universidad de los Llanos</c:v>
                </c:pt>
                <c:pt idx="1">
                  <c:v>PGN</c:v>
                </c:pt>
                <c:pt idx="2">
                  <c:v>Excedentes CREE</c:v>
                </c:pt>
                <c:pt idx="3">
                  <c:v>Estampilla Nacional</c:v>
                </c:pt>
              </c:strCache>
            </c:strRef>
          </c:cat>
          <c:val>
            <c:numRef>
              <c:f>'GRAFICO 1.'!$D$27:$D$30</c:f>
              <c:numCache>
                <c:formatCode>0%</c:formatCode>
                <c:ptCount val="4"/>
                <c:pt idx="0">
                  <c:v>0.31122227074318748</c:v>
                </c:pt>
                <c:pt idx="1">
                  <c:v>0.33903010230352304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574400"/>
        <c:axId val="127575936"/>
      </c:barChart>
      <c:catAx>
        <c:axId val="12757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7575936"/>
        <c:crosses val="autoZero"/>
        <c:auto val="1"/>
        <c:lblAlgn val="ctr"/>
        <c:lblOffset val="100"/>
        <c:noMultiLvlLbl val="0"/>
      </c:catAx>
      <c:valAx>
        <c:axId val="12757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.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757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PROYECTOS EJECUTADOS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'GRAFICO 2.'!$B$5</c:f>
              <c:strCache>
                <c:ptCount val="1"/>
                <c:pt idx="0">
                  <c:v>EJECUTADO R.P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'GRAFICO 2.'!$A$7:$A$11</c:f>
              <c:strCache>
                <c:ptCount val="5"/>
                <c:pt idx="0">
                  <c:v>Estampilla Universidad de los Llanos</c:v>
                </c:pt>
                <c:pt idx="1">
                  <c:v>Estampilla Nacional</c:v>
                </c:pt>
                <c:pt idx="2">
                  <c:v>CREE excedentes vigencias anteriores</c:v>
                </c:pt>
                <c:pt idx="3">
                  <c:v>PFC 2019-2020</c:v>
                </c:pt>
                <c:pt idx="4">
                  <c:v>NACIÓN MEN</c:v>
                </c:pt>
              </c:strCache>
            </c:strRef>
          </c:cat>
          <c:val>
            <c:numRef>
              <c:f>'GRAFICO 2.'!$B$7:$B$11</c:f>
              <c:numCache>
                <c:formatCode>"$"\ #.##0</c:formatCode>
                <c:ptCount val="5"/>
                <c:pt idx="0">
                  <c:v>4733744234</c:v>
                </c:pt>
                <c:pt idx="1">
                  <c:v>0</c:v>
                </c:pt>
                <c:pt idx="2">
                  <c:v>127991895</c:v>
                </c:pt>
                <c:pt idx="3">
                  <c:v>2351011476</c:v>
                </c:pt>
                <c:pt idx="4">
                  <c:v>487000000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41-4AFC-81BB-C73830E22B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2</xdr:col>
      <xdr:colOff>1076325</xdr:colOff>
      <xdr:row>2</xdr:row>
      <xdr:rowOff>447674</xdr:rowOff>
    </xdr:to>
    <xdr:pic>
      <xdr:nvPicPr>
        <xdr:cNvPr id="2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2095500" cy="733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2056130</xdr:colOff>
      <xdr:row>3</xdr:row>
      <xdr:rowOff>114300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9524</xdr:rowOff>
    </xdr:from>
    <xdr:to>
      <xdr:col>13</xdr:col>
      <xdr:colOff>733425</xdr:colOff>
      <xdr:row>20</xdr:row>
      <xdr:rowOff>123824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28575</xdr:colOff>
      <xdr:row>2</xdr:row>
      <xdr:rowOff>276226</xdr:rowOff>
    </xdr:from>
    <xdr:ext cx="4105276" cy="371474"/>
    <xdr:sp macro="" textlink="">
      <xdr:nvSpPr>
        <xdr:cNvPr id="3" name="2 CuadroTexto"/>
        <xdr:cNvSpPr txBox="1"/>
      </xdr:nvSpPr>
      <xdr:spPr>
        <a:xfrm>
          <a:off x="6943725" y="704851"/>
          <a:ext cx="4105276" cy="371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O" sz="1400" b="1"/>
            <a:t>PROYECTOS ADICIONADOS</a:t>
          </a:r>
          <a:r>
            <a:rPr lang="es-CO" sz="1400" b="1" baseline="0"/>
            <a:t> </a:t>
          </a:r>
          <a:r>
            <a:rPr lang="es-CO" sz="1600" b="1" baseline="0"/>
            <a:t>2021</a:t>
          </a:r>
          <a:endParaRPr lang="es-CO" sz="1600" b="1"/>
        </a:p>
      </xdr:txBody>
    </xdr:sp>
    <xdr:clientData/>
  </xdr:oneCellAnchor>
  <xdr:twoCellAnchor editAs="oneCell">
    <xdr:from>
      <xdr:col>0</xdr:col>
      <xdr:colOff>47625</xdr:colOff>
      <xdr:row>0</xdr:row>
      <xdr:rowOff>0</xdr:rowOff>
    </xdr:from>
    <xdr:to>
      <xdr:col>1</xdr:col>
      <xdr:colOff>617855</xdr:colOff>
      <xdr:row>2</xdr:row>
      <xdr:rowOff>228600</xdr:rowOff>
    </xdr:to>
    <xdr:pic>
      <xdr:nvPicPr>
        <xdr:cNvPr id="6" name="5 Imagen" descr="C:\Users\ALBA.BENJUMEA\Downloads\Logo Unillanos -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752475</xdr:colOff>
      <xdr:row>23</xdr:row>
      <xdr:rowOff>123825</xdr:rowOff>
    </xdr:from>
    <xdr:to>
      <xdr:col>14</xdr:col>
      <xdr:colOff>9525</xdr:colOff>
      <xdr:row>40</xdr:row>
      <xdr:rowOff>28576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0.1576</cdr:x>
      <cdr:y>0</cdr:y>
    </cdr:from>
    <cdr:to>
      <cdr:x>0.83264</cdr:x>
      <cdr:y>0.06977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76325" y="0"/>
          <a:ext cx="461010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14</xdr:row>
      <xdr:rowOff>47624</xdr:rowOff>
    </xdr:from>
    <xdr:to>
      <xdr:col>2</xdr:col>
      <xdr:colOff>38100</xdr:colOff>
      <xdr:row>28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13"/>
  <sheetViews>
    <sheetView tabSelected="1" workbookViewId="0">
      <selection activeCell="H24" sqref="H24"/>
    </sheetView>
  </sheetViews>
  <sheetFormatPr baseColWidth="10" defaultRowHeight="15" x14ac:dyDescent="0.25"/>
  <cols>
    <col min="1" max="1" width="4.7109375" style="68" customWidth="1"/>
    <col min="2" max="2" width="10.85546875" style="104" customWidth="1"/>
    <col min="3" max="3" width="16.5703125" style="71" customWidth="1"/>
    <col min="4" max="4" width="42.5703125" style="105" customWidth="1"/>
    <col min="5" max="5" width="14" style="93" customWidth="1"/>
    <col min="6" max="6" width="13.5703125" style="68" customWidth="1"/>
    <col min="7" max="7" width="17.7109375" style="68" customWidth="1"/>
    <col min="8" max="8" width="17.28515625" style="93" customWidth="1"/>
    <col min="9" max="9" width="15.5703125" style="93" customWidth="1"/>
    <col min="10" max="10" width="10.42578125" style="93" customWidth="1"/>
    <col min="11" max="11" width="26.42578125" style="68" bestFit="1" customWidth="1"/>
    <col min="12" max="12" width="13.7109375" style="68" bestFit="1" customWidth="1"/>
    <col min="13" max="13" width="12.7109375" style="68" bestFit="1" customWidth="1"/>
    <col min="14" max="16384" width="11.42578125" style="68"/>
  </cols>
  <sheetData>
    <row r="1" spans="1:10" x14ac:dyDescent="0.25">
      <c r="A1" s="129" t="s">
        <v>92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x14ac:dyDescent="0.25">
      <c r="A2" s="129" t="s">
        <v>93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42.75" customHeight="1" x14ac:dyDescent="0.25">
      <c r="A3" s="130" t="s">
        <v>136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111" customFormat="1" ht="45" customHeight="1" x14ac:dyDescent="0.2">
      <c r="A4" s="70" t="s">
        <v>104</v>
      </c>
      <c r="B4" s="70" t="s">
        <v>0</v>
      </c>
      <c r="C4" s="70" t="s">
        <v>1</v>
      </c>
      <c r="D4" s="69" t="s">
        <v>2</v>
      </c>
      <c r="E4" s="70" t="s">
        <v>3</v>
      </c>
      <c r="F4" s="70" t="s">
        <v>4</v>
      </c>
      <c r="G4" s="70" t="s">
        <v>117</v>
      </c>
      <c r="H4" s="70" t="s">
        <v>118</v>
      </c>
      <c r="I4" s="70" t="s">
        <v>5</v>
      </c>
      <c r="J4" s="70" t="s">
        <v>112</v>
      </c>
    </row>
    <row r="5" spans="1:10" ht="51" customHeight="1" x14ac:dyDescent="0.25">
      <c r="A5" s="72">
        <v>1</v>
      </c>
      <c r="B5" s="73" t="s">
        <v>137</v>
      </c>
      <c r="C5" s="66" t="s">
        <v>6</v>
      </c>
      <c r="D5" s="74" t="s">
        <v>182</v>
      </c>
      <c r="E5" s="72" t="s">
        <v>7</v>
      </c>
      <c r="F5" s="72" t="s">
        <v>8</v>
      </c>
      <c r="G5" s="75">
        <v>400000000</v>
      </c>
      <c r="H5" s="72">
        <v>30810721</v>
      </c>
      <c r="I5" s="72">
        <f>G5-H5</f>
        <v>369189279</v>
      </c>
      <c r="J5" s="76">
        <f>H5/G5</f>
        <v>7.7026802500000005E-2</v>
      </c>
    </row>
    <row r="6" spans="1:10" ht="45" x14ac:dyDescent="0.25">
      <c r="A6" s="72">
        <v>2</v>
      </c>
      <c r="B6" s="73" t="s">
        <v>139</v>
      </c>
      <c r="C6" s="66" t="s">
        <v>6</v>
      </c>
      <c r="D6" s="74" t="s">
        <v>138</v>
      </c>
      <c r="E6" s="72" t="s">
        <v>7</v>
      </c>
      <c r="F6" s="72" t="s">
        <v>8</v>
      </c>
      <c r="G6" s="66">
        <v>688641826</v>
      </c>
      <c r="H6" s="72">
        <f>209784539+600000</f>
        <v>210384539</v>
      </c>
      <c r="I6" s="72">
        <f t="shared" ref="I6:I23" si="0">G6-H6</f>
        <v>478257287</v>
      </c>
      <c r="J6" s="76">
        <f t="shared" ref="J6:J23" si="1">H6/G6</f>
        <v>0.30550647819640281</v>
      </c>
    </row>
    <row r="7" spans="1:10" ht="45" x14ac:dyDescent="0.25">
      <c r="A7" s="72">
        <v>3</v>
      </c>
      <c r="B7" s="73" t="s">
        <v>142</v>
      </c>
      <c r="C7" s="66" t="s">
        <v>6</v>
      </c>
      <c r="D7" s="74" t="s">
        <v>140</v>
      </c>
      <c r="E7" s="72" t="s">
        <v>7</v>
      </c>
      <c r="F7" s="72" t="s">
        <v>8</v>
      </c>
      <c r="G7" s="66">
        <v>385775290</v>
      </c>
      <c r="H7" s="72">
        <v>132023173</v>
      </c>
      <c r="I7" s="72">
        <f t="shared" si="0"/>
        <v>253752117</v>
      </c>
      <c r="J7" s="76">
        <f t="shared" si="1"/>
        <v>0.34222817381590198</v>
      </c>
    </row>
    <row r="8" spans="1:10" ht="60" x14ac:dyDescent="0.25">
      <c r="A8" s="72">
        <v>4</v>
      </c>
      <c r="B8" s="73" t="s">
        <v>143</v>
      </c>
      <c r="C8" s="66" t="s">
        <v>6</v>
      </c>
      <c r="D8" s="74" t="s">
        <v>141</v>
      </c>
      <c r="E8" s="72" t="s">
        <v>7</v>
      </c>
      <c r="F8" s="72" t="s">
        <v>8</v>
      </c>
      <c r="G8" s="66">
        <v>2280000000</v>
      </c>
      <c r="H8" s="72">
        <f>142542753+35556494</f>
        <v>178099247</v>
      </c>
      <c r="I8" s="72">
        <f t="shared" si="0"/>
        <v>2101900753</v>
      </c>
      <c r="J8" s="76">
        <f t="shared" si="1"/>
        <v>7.8113704824561397E-2</v>
      </c>
    </row>
    <row r="9" spans="1:10" ht="60" x14ac:dyDescent="0.25">
      <c r="A9" s="72">
        <v>5</v>
      </c>
      <c r="B9" s="73" t="s">
        <v>145</v>
      </c>
      <c r="C9" s="66" t="s">
        <v>6</v>
      </c>
      <c r="D9" s="74" t="s">
        <v>144</v>
      </c>
      <c r="E9" s="72" t="s">
        <v>7</v>
      </c>
      <c r="F9" s="72" t="s">
        <v>8</v>
      </c>
      <c r="G9" s="66">
        <v>1390072731</v>
      </c>
      <c r="H9" s="72">
        <f>254250638+26938974</f>
        <v>281189612</v>
      </c>
      <c r="I9" s="72">
        <f t="shared" si="0"/>
        <v>1108883119</v>
      </c>
      <c r="J9" s="76">
        <f t="shared" si="1"/>
        <v>0.20228410048567452</v>
      </c>
    </row>
    <row r="10" spans="1:10" ht="76.5" customHeight="1" x14ac:dyDescent="0.25">
      <c r="A10" s="72">
        <v>6</v>
      </c>
      <c r="B10" s="73" t="s">
        <v>146</v>
      </c>
      <c r="C10" s="66" t="s">
        <v>119</v>
      </c>
      <c r="D10" s="74" t="s">
        <v>147</v>
      </c>
      <c r="E10" s="72" t="s">
        <v>7</v>
      </c>
      <c r="F10" s="72" t="s">
        <v>8</v>
      </c>
      <c r="G10" s="66">
        <v>600000000</v>
      </c>
      <c r="H10" s="72">
        <f>234286285+21312000</f>
        <v>255598285</v>
      </c>
      <c r="I10" s="72">
        <f t="shared" si="0"/>
        <v>344401715</v>
      </c>
      <c r="J10" s="76">
        <f t="shared" si="1"/>
        <v>0.42599714166666669</v>
      </c>
    </row>
    <row r="11" spans="1:10" ht="61.5" customHeight="1" x14ac:dyDescent="0.25">
      <c r="A11" s="72">
        <v>7</v>
      </c>
      <c r="B11" s="73" t="s">
        <v>148</v>
      </c>
      <c r="C11" s="66" t="s">
        <v>6</v>
      </c>
      <c r="D11" s="74" t="s">
        <v>149</v>
      </c>
      <c r="E11" s="72" t="s">
        <v>7</v>
      </c>
      <c r="F11" s="72" t="s">
        <v>8</v>
      </c>
      <c r="G11" s="66">
        <v>240800000</v>
      </c>
      <c r="H11" s="72">
        <f>33600000</f>
        <v>33600000</v>
      </c>
      <c r="I11" s="72">
        <f t="shared" si="0"/>
        <v>207200000</v>
      </c>
      <c r="J11" s="76">
        <f t="shared" si="1"/>
        <v>0.13953488372093023</v>
      </c>
    </row>
    <row r="12" spans="1:10" ht="68.25" customHeight="1" x14ac:dyDescent="0.25">
      <c r="A12" s="72">
        <v>8</v>
      </c>
      <c r="B12" s="73" t="s">
        <v>150</v>
      </c>
      <c r="C12" s="66" t="s">
        <v>6</v>
      </c>
      <c r="D12" s="74" t="s">
        <v>210</v>
      </c>
      <c r="E12" s="72" t="s">
        <v>7</v>
      </c>
      <c r="F12" s="72" t="s">
        <v>8</v>
      </c>
      <c r="G12" s="66">
        <v>659351491</v>
      </c>
      <c r="H12" s="72">
        <f>71695732+908250</f>
        <v>72603982</v>
      </c>
      <c r="I12" s="72">
        <f t="shared" si="0"/>
        <v>586747509</v>
      </c>
      <c r="J12" s="76">
        <f t="shared" si="1"/>
        <v>0.11011423040825428</v>
      </c>
    </row>
    <row r="13" spans="1:10" ht="60.75" customHeight="1" x14ac:dyDescent="0.25">
      <c r="A13" s="72">
        <v>9</v>
      </c>
      <c r="B13" s="73" t="s">
        <v>152</v>
      </c>
      <c r="C13" s="66" t="s">
        <v>10</v>
      </c>
      <c r="D13" s="74" t="s">
        <v>151</v>
      </c>
      <c r="E13" s="72" t="s">
        <v>7</v>
      </c>
      <c r="F13" s="72" t="s">
        <v>8</v>
      </c>
      <c r="G13" s="66">
        <v>850000000</v>
      </c>
      <c r="H13" s="72">
        <v>735514808</v>
      </c>
      <c r="I13" s="72">
        <f t="shared" si="0"/>
        <v>114485192</v>
      </c>
      <c r="J13" s="76">
        <f t="shared" si="1"/>
        <v>0.8653115388235294</v>
      </c>
    </row>
    <row r="14" spans="1:10" ht="45" x14ac:dyDescent="0.25">
      <c r="A14" s="72">
        <v>10</v>
      </c>
      <c r="B14" s="73" t="s">
        <v>153</v>
      </c>
      <c r="C14" s="66" t="s">
        <v>6</v>
      </c>
      <c r="D14" s="74" t="s">
        <v>154</v>
      </c>
      <c r="E14" s="72" t="s">
        <v>7</v>
      </c>
      <c r="F14" s="72" t="s">
        <v>8</v>
      </c>
      <c r="G14" s="66">
        <v>98872940</v>
      </c>
      <c r="H14" s="72">
        <v>32320328</v>
      </c>
      <c r="I14" s="72">
        <f t="shared" si="0"/>
        <v>66552612</v>
      </c>
      <c r="J14" s="76">
        <f t="shared" si="1"/>
        <v>0.32688749823763713</v>
      </c>
    </row>
    <row r="15" spans="1:10" ht="58.5" customHeight="1" x14ac:dyDescent="0.25">
      <c r="A15" s="72">
        <v>11</v>
      </c>
      <c r="B15" s="66" t="s">
        <v>155</v>
      </c>
      <c r="C15" s="66" t="s">
        <v>6</v>
      </c>
      <c r="D15" s="77" t="s">
        <v>156</v>
      </c>
      <c r="E15" s="72" t="s">
        <v>7</v>
      </c>
      <c r="F15" s="72" t="s">
        <v>8</v>
      </c>
      <c r="G15" s="66">
        <v>236363650</v>
      </c>
      <c r="H15" s="72">
        <v>67481594</v>
      </c>
      <c r="I15" s="72">
        <f t="shared" si="0"/>
        <v>168882056</v>
      </c>
      <c r="J15" s="76">
        <f t="shared" si="1"/>
        <v>0.28549903506736335</v>
      </c>
    </row>
    <row r="16" spans="1:10" ht="69.75" customHeight="1" x14ac:dyDescent="0.25">
      <c r="A16" s="72">
        <v>12</v>
      </c>
      <c r="B16" s="73" t="s">
        <v>157</v>
      </c>
      <c r="C16" s="66" t="s">
        <v>110</v>
      </c>
      <c r="D16" s="74" t="s">
        <v>158</v>
      </c>
      <c r="E16" s="72" t="s">
        <v>7</v>
      </c>
      <c r="F16" s="72" t="s">
        <v>8</v>
      </c>
      <c r="G16" s="78">
        <v>850000000</v>
      </c>
      <c r="H16" s="72">
        <v>0</v>
      </c>
      <c r="I16" s="72">
        <f t="shared" si="0"/>
        <v>850000000</v>
      </c>
      <c r="J16" s="76">
        <f t="shared" si="1"/>
        <v>0</v>
      </c>
    </row>
    <row r="17" spans="1:10" ht="45" x14ac:dyDescent="0.25">
      <c r="A17" s="72">
        <v>13</v>
      </c>
      <c r="B17" s="73" t="s">
        <v>159</v>
      </c>
      <c r="C17" s="66" t="s">
        <v>110</v>
      </c>
      <c r="D17" s="77" t="s">
        <v>160</v>
      </c>
      <c r="E17" s="72" t="s">
        <v>7</v>
      </c>
      <c r="F17" s="72" t="s">
        <v>8</v>
      </c>
      <c r="G17" s="78">
        <v>1400000000</v>
      </c>
      <c r="H17" s="72">
        <v>1150940000</v>
      </c>
      <c r="I17" s="72">
        <f t="shared" si="0"/>
        <v>249060000</v>
      </c>
      <c r="J17" s="76">
        <f t="shared" si="1"/>
        <v>0.82210000000000005</v>
      </c>
    </row>
    <row r="18" spans="1:10" ht="45" x14ac:dyDescent="0.25">
      <c r="A18" s="72">
        <v>14</v>
      </c>
      <c r="B18" s="73" t="s">
        <v>161</v>
      </c>
      <c r="C18" s="66" t="s">
        <v>113</v>
      </c>
      <c r="D18" s="77" t="s">
        <v>162</v>
      </c>
      <c r="E18" s="72" t="s">
        <v>7</v>
      </c>
      <c r="F18" s="72" t="s">
        <v>8</v>
      </c>
      <c r="G18" s="78">
        <v>411989356</v>
      </c>
      <c r="H18" s="72">
        <v>74933447</v>
      </c>
      <c r="I18" s="72">
        <f t="shared" si="0"/>
        <v>337055909</v>
      </c>
      <c r="J18" s="76">
        <f t="shared" si="1"/>
        <v>0.18188199745626438</v>
      </c>
    </row>
    <row r="19" spans="1:10" ht="45" x14ac:dyDescent="0.25">
      <c r="A19" s="72">
        <v>15</v>
      </c>
      <c r="B19" s="73" t="s">
        <v>164</v>
      </c>
      <c r="C19" s="66" t="s">
        <v>9</v>
      </c>
      <c r="D19" s="77" t="s">
        <v>163</v>
      </c>
      <c r="E19" s="72" t="s">
        <v>7</v>
      </c>
      <c r="F19" s="72" t="s">
        <v>8</v>
      </c>
      <c r="G19" s="78">
        <v>2198591305</v>
      </c>
      <c r="H19" s="72">
        <v>1322416890</v>
      </c>
      <c r="I19" s="72">
        <f t="shared" si="0"/>
        <v>876174415</v>
      </c>
      <c r="J19" s="76">
        <f t="shared" si="1"/>
        <v>0.60148372596242938</v>
      </c>
    </row>
    <row r="20" spans="1:10" ht="39.75" customHeight="1" x14ac:dyDescent="0.25">
      <c r="A20" s="72">
        <v>16</v>
      </c>
      <c r="B20" s="66" t="s">
        <v>165</v>
      </c>
      <c r="C20" s="66" t="s">
        <v>113</v>
      </c>
      <c r="D20" s="79" t="s">
        <v>166</v>
      </c>
      <c r="E20" s="72" t="s">
        <v>7</v>
      </c>
      <c r="F20" s="72" t="s">
        <v>8</v>
      </c>
      <c r="G20" s="78">
        <v>1400000000</v>
      </c>
      <c r="H20" s="72">
        <v>0</v>
      </c>
      <c r="I20" s="72">
        <f t="shared" si="0"/>
        <v>1400000000</v>
      </c>
      <c r="J20" s="76">
        <f t="shared" si="1"/>
        <v>0</v>
      </c>
    </row>
    <row r="21" spans="1:10" ht="54" customHeight="1" x14ac:dyDescent="0.25">
      <c r="A21" s="72">
        <v>17</v>
      </c>
      <c r="B21" s="66" t="s">
        <v>167</v>
      </c>
      <c r="C21" s="67" t="s">
        <v>13</v>
      </c>
      <c r="D21" s="79" t="s">
        <v>120</v>
      </c>
      <c r="E21" s="72" t="s">
        <v>7</v>
      </c>
      <c r="F21" s="72" t="s">
        <v>8</v>
      </c>
      <c r="G21" s="78">
        <v>62104008</v>
      </c>
      <c r="H21" s="72">
        <v>17184008</v>
      </c>
      <c r="I21" s="72">
        <f t="shared" si="0"/>
        <v>44920000</v>
      </c>
      <c r="J21" s="76">
        <f t="shared" si="1"/>
        <v>0.27669724633553444</v>
      </c>
    </row>
    <row r="22" spans="1:10" ht="75" x14ac:dyDescent="0.25">
      <c r="A22" s="72">
        <v>18</v>
      </c>
      <c r="B22" s="66" t="s">
        <v>170</v>
      </c>
      <c r="C22" s="66" t="s">
        <v>114</v>
      </c>
      <c r="D22" s="79" t="s">
        <v>171</v>
      </c>
      <c r="E22" s="72" t="s">
        <v>7</v>
      </c>
      <c r="F22" s="72" t="s">
        <v>8</v>
      </c>
      <c r="G22" s="78">
        <v>53802128</v>
      </c>
      <c r="H22" s="72">
        <v>0</v>
      </c>
      <c r="I22" s="72">
        <f t="shared" si="0"/>
        <v>53802128</v>
      </c>
      <c r="J22" s="76">
        <f t="shared" si="1"/>
        <v>0</v>
      </c>
    </row>
    <row r="23" spans="1:10" ht="45" x14ac:dyDescent="0.25">
      <c r="A23" s="72">
        <v>19</v>
      </c>
      <c r="B23" s="66" t="s">
        <v>168</v>
      </c>
      <c r="C23" s="66" t="s">
        <v>121</v>
      </c>
      <c r="D23" s="79" t="s">
        <v>169</v>
      </c>
      <c r="E23" s="72" t="s">
        <v>7</v>
      </c>
      <c r="F23" s="72" t="s">
        <v>8</v>
      </c>
      <c r="G23" s="78">
        <v>1003807165</v>
      </c>
      <c r="H23" s="72">
        <v>138643600</v>
      </c>
      <c r="I23" s="72">
        <f t="shared" si="0"/>
        <v>865163565</v>
      </c>
      <c r="J23" s="76">
        <f t="shared" si="1"/>
        <v>0.13811776288725733</v>
      </c>
    </row>
    <row r="24" spans="1:10" ht="37.5" customHeight="1" x14ac:dyDescent="0.25">
      <c r="A24" s="113" t="s">
        <v>172</v>
      </c>
      <c r="B24" s="114"/>
      <c r="C24" s="114"/>
      <c r="D24" s="114"/>
      <c r="E24" s="114"/>
      <c r="F24" s="115"/>
      <c r="G24" s="80">
        <f>SUM(G5:G23)</f>
        <v>15210171890</v>
      </c>
      <c r="H24" s="80">
        <f>SUM(H5:H23)</f>
        <v>4733744234</v>
      </c>
      <c r="I24" s="80">
        <f>SUM(I5:I23)</f>
        <v>10476427656</v>
      </c>
      <c r="J24" s="81">
        <f t="shared" ref="J24" si="2">H24/G24</f>
        <v>0.31122227074318748</v>
      </c>
    </row>
    <row r="25" spans="1:10" ht="47.25" customHeight="1" x14ac:dyDescent="0.25">
      <c r="A25" s="72">
        <v>19</v>
      </c>
      <c r="B25" s="66" t="s">
        <v>168</v>
      </c>
      <c r="C25" s="66" t="s">
        <v>121</v>
      </c>
      <c r="D25" s="79" t="s">
        <v>169</v>
      </c>
      <c r="E25" s="72" t="s">
        <v>7</v>
      </c>
      <c r="F25" s="72" t="s">
        <v>11</v>
      </c>
      <c r="G25" s="82">
        <v>1476000000</v>
      </c>
      <c r="H25" s="72">
        <v>500408431</v>
      </c>
      <c r="I25" s="72">
        <f>G25-H25</f>
        <v>975591569</v>
      </c>
      <c r="J25" s="83">
        <f>H25/G25</f>
        <v>0.33903010230352304</v>
      </c>
    </row>
    <row r="26" spans="1:10" ht="26.25" customHeight="1" x14ac:dyDescent="0.25">
      <c r="A26" s="113" t="s">
        <v>173</v>
      </c>
      <c r="B26" s="114"/>
      <c r="C26" s="114"/>
      <c r="D26" s="114"/>
      <c r="E26" s="114"/>
      <c r="F26" s="115"/>
      <c r="G26" s="80">
        <f>G25</f>
        <v>1476000000</v>
      </c>
      <c r="H26" s="80">
        <f t="shared" ref="H26:I26" si="3">H25</f>
        <v>500408431</v>
      </c>
      <c r="I26" s="80">
        <f t="shared" si="3"/>
        <v>975591569</v>
      </c>
      <c r="J26" s="84">
        <f>H26/G26</f>
        <v>0.33903010230352304</v>
      </c>
    </row>
    <row r="27" spans="1:10" ht="33" customHeight="1" x14ac:dyDescent="0.25">
      <c r="A27" s="116" t="s">
        <v>174</v>
      </c>
      <c r="B27" s="117"/>
      <c r="C27" s="117"/>
      <c r="D27" s="117"/>
      <c r="E27" s="117"/>
      <c r="F27" s="117"/>
      <c r="G27" s="117"/>
      <c r="H27" s="117"/>
      <c r="I27" s="117"/>
      <c r="J27" s="118"/>
    </row>
    <row r="28" spans="1:10" ht="60" x14ac:dyDescent="0.25">
      <c r="A28" s="85">
        <v>20</v>
      </c>
      <c r="B28" s="66" t="s">
        <v>175</v>
      </c>
      <c r="C28" s="67" t="s">
        <v>13</v>
      </c>
      <c r="D28" s="86" t="s">
        <v>176</v>
      </c>
      <c r="E28" s="72" t="s">
        <v>7</v>
      </c>
      <c r="F28" s="107" t="s">
        <v>177</v>
      </c>
      <c r="G28" s="78">
        <v>386867777</v>
      </c>
      <c r="H28" s="78">
        <v>0</v>
      </c>
      <c r="I28" s="78">
        <f>G28-H28</f>
        <v>386867777</v>
      </c>
      <c r="J28" s="87">
        <f>H28/G28*100</f>
        <v>0</v>
      </c>
    </row>
    <row r="29" spans="1:10" ht="78.75" customHeight="1" x14ac:dyDescent="0.25">
      <c r="A29" s="72">
        <v>18</v>
      </c>
      <c r="B29" s="66" t="s">
        <v>170</v>
      </c>
      <c r="C29" s="66" t="s">
        <v>114</v>
      </c>
      <c r="D29" s="86" t="s">
        <v>171</v>
      </c>
      <c r="E29" s="66" t="s">
        <v>7</v>
      </c>
      <c r="F29" s="107" t="s">
        <v>177</v>
      </c>
      <c r="G29" s="78">
        <v>347633639</v>
      </c>
      <c r="H29" s="78">
        <v>0</v>
      </c>
      <c r="I29" s="78">
        <f t="shared" ref="I29:I30" si="4">G29-H29</f>
        <v>347633639</v>
      </c>
      <c r="J29" s="87">
        <f t="shared" ref="J29:J30" si="5">H29/G29*100</f>
        <v>0</v>
      </c>
    </row>
    <row r="30" spans="1:10" ht="56.25" customHeight="1" x14ac:dyDescent="0.25">
      <c r="A30" s="72">
        <v>21</v>
      </c>
      <c r="B30" s="66" t="s">
        <v>178</v>
      </c>
      <c r="C30" s="66" t="s">
        <v>179</v>
      </c>
      <c r="D30" s="88" t="s">
        <v>180</v>
      </c>
      <c r="E30" s="66" t="s">
        <v>7</v>
      </c>
      <c r="F30" s="107" t="s">
        <v>177</v>
      </c>
      <c r="G30" s="89">
        <v>165187847</v>
      </c>
      <c r="H30" s="78">
        <v>0</v>
      </c>
      <c r="I30" s="78">
        <f t="shared" si="4"/>
        <v>165187847</v>
      </c>
      <c r="J30" s="87">
        <f t="shared" si="5"/>
        <v>0</v>
      </c>
    </row>
    <row r="31" spans="1:10" ht="26.25" customHeight="1" x14ac:dyDescent="0.25">
      <c r="A31" s="90"/>
      <c r="B31" s="114" t="s">
        <v>172</v>
      </c>
      <c r="C31" s="114"/>
      <c r="D31" s="114"/>
      <c r="E31" s="114"/>
      <c r="F31" s="115"/>
      <c r="G31" s="80">
        <f>G28+G29+G30</f>
        <v>899689263</v>
      </c>
      <c r="H31" s="80">
        <f t="shared" ref="H31:I31" si="6">H28+H29+H30</f>
        <v>0</v>
      </c>
      <c r="I31" s="80">
        <f t="shared" si="6"/>
        <v>899689263</v>
      </c>
      <c r="J31" s="84"/>
    </row>
    <row r="32" spans="1:10" ht="26.25" customHeight="1" x14ac:dyDescent="0.25">
      <c r="A32" s="116" t="s">
        <v>202</v>
      </c>
      <c r="B32" s="117"/>
      <c r="C32" s="117"/>
      <c r="D32" s="117"/>
      <c r="E32" s="117"/>
      <c r="F32" s="117"/>
      <c r="G32" s="117"/>
      <c r="H32" s="117"/>
      <c r="I32" s="117"/>
      <c r="J32" s="118"/>
    </row>
    <row r="33" spans="1:10" ht="54.75" customHeight="1" x14ac:dyDescent="0.25">
      <c r="A33" s="72">
        <v>21</v>
      </c>
      <c r="B33" s="66" t="s">
        <v>178</v>
      </c>
      <c r="C33" s="66" t="s">
        <v>179</v>
      </c>
      <c r="D33" s="88" t="s">
        <v>180</v>
      </c>
      <c r="E33" s="66" t="s">
        <v>7</v>
      </c>
      <c r="F33" s="107" t="s">
        <v>106</v>
      </c>
      <c r="G33" s="78">
        <v>61156806</v>
      </c>
      <c r="H33" s="78">
        <v>0</v>
      </c>
      <c r="I33" s="78">
        <f>G33-H33</f>
        <v>61156806</v>
      </c>
      <c r="J33" s="91"/>
    </row>
    <row r="34" spans="1:10" ht="26.25" customHeight="1" x14ac:dyDescent="0.25">
      <c r="A34" s="119" t="s">
        <v>181</v>
      </c>
      <c r="B34" s="120"/>
      <c r="C34" s="120"/>
      <c r="D34" s="120"/>
      <c r="E34" s="120"/>
      <c r="F34" s="121"/>
      <c r="G34" s="80">
        <f>G33</f>
        <v>61156806</v>
      </c>
      <c r="H34" s="80">
        <f t="shared" ref="H34:I34" si="7">H33</f>
        <v>0</v>
      </c>
      <c r="I34" s="80">
        <f t="shared" si="7"/>
        <v>61156806</v>
      </c>
      <c r="J34" s="84"/>
    </row>
    <row r="35" spans="1:10" ht="25.5" customHeight="1" x14ac:dyDescent="0.25">
      <c r="A35" s="113" t="s">
        <v>183</v>
      </c>
      <c r="B35" s="114"/>
      <c r="C35" s="114"/>
      <c r="D35" s="114"/>
      <c r="E35" s="114"/>
      <c r="F35" s="115"/>
      <c r="G35" s="80">
        <f>G24+G26+G31+G34</f>
        <v>17647017959</v>
      </c>
      <c r="H35" s="80">
        <f>H24+H26</f>
        <v>5234152665</v>
      </c>
      <c r="I35" s="80">
        <f>I24+I26</f>
        <v>11452019225</v>
      </c>
      <c r="J35" s="81"/>
    </row>
    <row r="36" spans="1:10" ht="27.75" customHeight="1" x14ac:dyDescent="0.25">
      <c r="A36" s="122" t="s">
        <v>184</v>
      </c>
      <c r="B36" s="122"/>
      <c r="C36" s="122"/>
      <c r="D36" s="122"/>
      <c r="E36" s="122"/>
      <c r="F36" s="122"/>
      <c r="G36" s="122"/>
      <c r="H36" s="122"/>
      <c r="I36" s="122"/>
      <c r="J36" s="122"/>
    </row>
    <row r="37" spans="1:10" ht="75" customHeight="1" x14ac:dyDescent="0.25">
      <c r="A37" s="85">
        <v>22</v>
      </c>
      <c r="B37" s="92" t="s">
        <v>122</v>
      </c>
      <c r="C37" s="92" t="s">
        <v>115</v>
      </c>
      <c r="D37" s="79" t="s">
        <v>123</v>
      </c>
      <c r="E37" s="108" t="s">
        <v>12</v>
      </c>
      <c r="F37" s="85" t="s">
        <v>116</v>
      </c>
      <c r="G37" s="85">
        <v>164800000</v>
      </c>
      <c r="H37" s="93">
        <v>88400000</v>
      </c>
      <c r="I37" s="94">
        <f>G37-H37</f>
        <v>76400000</v>
      </c>
      <c r="J37" s="95">
        <f>H37/G37</f>
        <v>0.53640776699029125</v>
      </c>
    </row>
    <row r="38" spans="1:10" ht="67.5" customHeight="1" x14ac:dyDescent="0.25">
      <c r="A38" s="96">
        <v>23</v>
      </c>
      <c r="B38" s="97" t="s">
        <v>190</v>
      </c>
      <c r="C38" s="97" t="s">
        <v>114</v>
      </c>
      <c r="D38" s="98" t="s">
        <v>186</v>
      </c>
      <c r="E38" s="108" t="s">
        <v>12</v>
      </c>
      <c r="F38" s="94" t="s">
        <v>185</v>
      </c>
      <c r="G38" s="85">
        <v>849528051</v>
      </c>
      <c r="H38" s="85">
        <v>845000000</v>
      </c>
      <c r="I38" s="94">
        <f t="shared" ref="I38:I42" si="8">G38-H38</f>
        <v>4528051</v>
      </c>
      <c r="J38" s="95">
        <f t="shared" ref="J38:J42" si="9">H38/G38</f>
        <v>0.99466992173516822</v>
      </c>
    </row>
    <row r="39" spans="1:10" ht="45" x14ac:dyDescent="0.25">
      <c r="A39" s="96">
        <v>24</v>
      </c>
      <c r="B39" s="97" t="s">
        <v>191</v>
      </c>
      <c r="C39" s="97" t="s">
        <v>9</v>
      </c>
      <c r="D39" s="98" t="s">
        <v>188</v>
      </c>
      <c r="E39" s="108" t="s">
        <v>12</v>
      </c>
      <c r="F39" s="94" t="s">
        <v>185</v>
      </c>
      <c r="G39" s="73">
        <v>1510518401</v>
      </c>
      <c r="H39" s="85">
        <f>1223754350+36652000</f>
        <v>1260406350</v>
      </c>
      <c r="I39" s="94">
        <f t="shared" si="8"/>
        <v>250112051</v>
      </c>
      <c r="J39" s="95">
        <f t="shared" si="9"/>
        <v>0.83441972581438284</v>
      </c>
    </row>
    <row r="40" spans="1:10" ht="67.5" customHeight="1" x14ac:dyDescent="0.25">
      <c r="A40" s="96">
        <v>25</v>
      </c>
      <c r="B40" s="97" t="s">
        <v>192</v>
      </c>
      <c r="C40" s="97" t="s">
        <v>113</v>
      </c>
      <c r="D40" s="98" t="s">
        <v>187</v>
      </c>
      <c r="E40" s="108" t="s">
        <v>12</v>
      </c>
      <c r="F40" s="94" t="s">
        <v>185</v>
      </c>
      <c r="G40" s="85">
        <v>531942782</v>
      </c>
      <c r="H40" s="85">
        <v>0</v>
      </c>
      <c r="I40" s="94">
        <f t="shared" si="8"/>
        <v>531942782</v>
      </c>
      <c r="J40" s="95">
        <f t="shared" si="9"/>
        <v>0</v>
      </c>
    </row>
    <row r="41" spans="1:10" ht="67.5" customHeight="1" x14ac:dyDescent="0.25">
      <c r="A41" s="96">
        <v>26</v>
      </c>
      <c r="B41" s="92" t="s">
        <v>194</v>
      </c>
      <c r="C41" s="97" t="s">
        <v>113</v>
      </c>
      <c r="D41" s="79" t="s">
        <v>193</v>
      </c>
      <c r="E41" s="108" t="s">
        <v>12</v>
      </c>
      <c r="F41" s="94" t="s">
        <v>185</v>
      </c>
      <c r="G41" s="85">
        <v>1079311704</v>
      </c>
      <c r="H41" s="85">
        <v>0</v>
      </c>
      <c r="I41" s="94">
        <f t="shared" si="8"/>
        <v>1079311704</v>
      </c>
      <c r="J41" s="95">
        <f t="shared" si="9"/>
        <v>0</v>
      </c>
    </row>
    <row r="42" spans="1:10" ht="67.5" customHeight="1" x14ac:dyDescent="0.25">
      <c r="A42" s="96">
        <v>27</v>
      </c>
      <c r="B42" s="92" t="s">
        <v>195</v>
      </c>
      <c r="C42" s="92" t="s">
        <v>196</v>
      </c>
      <c r="D42" s="79" t="s">
        <v>189</v>
      </c>
      <c r="E42" s="108" t="s">
        <v>12</v>
      </c>
      <c r="F42" s="94" t="s">
        <v>185</v>
      </c>
      <c r="G42" s="85">
        <v>185000000</v>
      </c>
      <c r="H42" s="85">
        <v>157205126</v>
      </c>
      <c r="I42" s="94">
        <f t="shared" si="8"/>
        <v>27794874</v>
      </c>
      <c r="J42" s="95">
        <f t="shared" si="9"/>
        <v>0.84975743783783786</v>
      </c>
    </row>
    <row r="43" spans="1:10" ht="27.75" customHeight="1" x14ac:dyDescent="0.25">
      <c r="A43" s="113" t="s">
        <v>203</v>
      </c>
      <c r="B43" s="114"/>
      <c r="C43" s="114"/>
      <c r="D43" s="114"/>
      <c r="E43" s="114"/>
      <c r="F43" s="115"/>
      <c r="G43" s="69">
        <f>SUM(G37:G42)</f>
        <v>4321100938</v>
      </c>
      <c r="H43" s="69">
        <f>SUM(H37:H42)</f>
        <v>2351011476</v>
      </c>
      <c r="I43" s="69">
        <f>SUM(I37:I42)</f>
        <v>1970089462</v>
      </c>
      <c r="J43" s="99"/>
    </row>
    <row r="44" spans="1:10" ht="27.75" customHeight="1" x14ac:dyDescent="0.25">
      <c r="A44" s="116" t="s">
        <v>204</v>
      </c>
      <c r="B44" s="117"/>
      <c r="C44" s="117"/>
      <c r="D44" s="117"/>
      <c r="E44" s="117"/>
      <c r="F44" s="117"/>
      <c r="G44" s="117"/>
      <c r="H44" s="117"/>
      <c r="I44" s="117"/>
      <c r="J44" s="118"/>
    </row>
    <row r="45" spans="1:10" ht="66" customHeight="1" x14ac:dyDescent="0.25">
      <c r="A45" s="72">
        <v>25</v>
      </c>
      <c r="B45" s="97" t="s">
        <v>192</v>
      </c>
      <c r="C45" s="97" t="s">
        <v>113</v>
      </c>
      <c r="D45" s="98" t="s">
        <v>187</v>
      </c>
      <c r="E45" s="73" t="s">
        <v>197</v>
      </c>
      <c r="F45" s="97" t="s">
        <v>106</v>
      </c>
      <c r="G45" s="85">
        <v>393057218</v>
      </c>
      <c r="H45" s="72">
        <v>0</v>
      </c>
      <c r="I45" s="72">
        <v>0</v>
      </c>
      <c r="J45" s="83">
        <f>H45/G45*100</f>
        <v>0</v>
      </c>
    </row>
    <row r="46" spans="1:10" ht="27.75" customHeight="1" x14ac:dyDescent="0.25">
      <c r="A46" s="113" t="s">
        <v>198</v>
      </c>
      <c r="B46" s="114"/>
      <c r="C46" s="114"/>
      <c r="D46" s="114"/>
      <c r="E46" s="114"/>
      <c r="F46" s="115"/>
      <c r="G46" s="69">
        <f>G45</f>
        <v>393057218</v>
      </c>
      <c r="H46" s="69">
        <f t="shared" ref="H46:I46" si="10">H45</f>
        <v>0</v>
      </c>
      <c r="I46" s="69">
        <f t="shared" si="10"/>
        <v>0</v>
      </c>
      <c r="J46" s="99"/>
    </row>
    <row r="47" spans="1:10" ht="27.75" customHeight="1" x14ac:dyDescent="0.25">
      <c r="A47" s="116" t="s">
        <v>205</v>
      </c>
      <c r="B47" s="117"/>
      <c r="C47" s="117"/>
      <c r="D47" s="117"/>
      <c r="E47" s="117"/>
      <c r="F47" s="117"/>
      <c r="G47" s="117"/>
      <c r="H47" s="117"/>
      <c r="I47" s="117"/>
      <c r="J47" s="118"/>
    </row>
    <row r="48" spans="1:10" ht="60.75" customHeight="1" x14ac:dyDescent="0.25">
      <c r="A48" s="100">
        <v>26</v>
      </c>
      <c r="B48" s="73" t="s">
        <v>200</v>
      </c>
      <c r="C48" s="92" t="s">
        <v>113</v>
      </c>
      <c r="D48" s="101" t="s">
        <v>199</v>
      </c>
      <c r="E48" s="106" t="s">
        <v>12</v>
      </c>
      <c r="F48" s="109" t="s">
        <v>206</v>
      </c>
      <c r="G48" s="72">
        <v>131718615</v>
      </c>
      <c r="H48" s="72">
        <v>127991895</v>
      </c>
      <c r="I48" s="72">
        <f>G48-H48</f>
        <v>3726720</v>
      </c>
      <c r="J48" s="83">
        <f>H48/G48</f>
        <v>0.97170696032599491</v>
      </c>
    </row>
    <row r="49" spans="1:10" ht="27.75" customHeight="1" x14ac:dyDescent="0.25">
      <c r="A49" s="102"/>
      <c r="B49" s="120" t="s">
        <v>207</v>
      </c>
      <c r="C49" s="120"/>
      <c r="D49" s="120"/>
      <c r="E49" s="120"/>
      <c r="F49" s="120"/>
      <c r="G49" s="69">
        <f>G48</f>
        <v>131718615</v>
      </c>
      <c r="H49" s="69">
        <f>H48</f>
        <v>127991895</v>
      </c>
      <c r="I49" s="69"/>
      <c r="J49" s="99"/>
    </row>
    <row r="50" spans="1:10" ht="27.75" customHeight="1" x14ac:dyDescent="0.25">
      <c r="A50" s="123" t="s">
        <v>126</v>
      </c>
      <c r="B50" s="124"/>
      <c r="C50" s="124"/>
      <c r="D50" s="124"/>
      <c r="E50" s="124"/>
      <c r="F50" s="124"/>
      <c r="G50" s="124"/>
      <c r="H50" s="124"/>
      <c r="I50" s="124"/>
      <c r="J50" s="125"/>
    </row>
    <row r="51" spans="1:10" ht="66" customHeight="1" x14ac:dyDescent="0.25">
      <c r="A51" s="85">
        <v>26</v>
      </c>
      <c r="B51" s="73" t="s">
        <v>200</v>
      </c>
      <c r="C51" s="92" t="s">
        <v>113</v>
      </c>
      <c r="D51" s="101" t="s">
        <v>199</v>
      </c>
      <c r="E51" s="106" t="s">
        <v>12</v>
      </c>
      <c r="F51" s="110" t="s">
        <v>127</v>
      </c>
      <c r="G51" s="103">
        <v>487000000</v>
      </c>
      <c r="H51" s="72">
        <v>487000000</v>
      </c>
      <c r="I51" s="72">
        <f>G51-H51</f>
        <v>0</v>
      </c>
      <c r="J51" s="83">
        <f>H51/G51</f>
        <v>1</v>
      </c>
    </row>
    <row r="52" spans="1:10" ht="27.75" customHeight="1" x14ac:dyDescent="0.25">
      <c r="A52" s="113" t="s">
        <v>128</v>
      </c>
      <c r="B52" s="114"/>
      <c r="C52" s="114"/>
      <c r="D52" s="114"/>
      <c r="E52" s="114"/>
      <c r="F52" s="115"/>
      <c r="G52" s="69">
        <f>SUM(G51)</f>
        <v>487000000</v>
      </c>
      <c r="H52" s="69">
        <f t="shared" ref="H52:I52" si="11">SUM(H51)</f>
        <v>487000000</v>
      </c>
      <c r="I52" s="69">
        <f t="shared" si="11"/>
        <v>0</v>
      </c>
      <c r="J52" s="84">
        <f>H52/G52</f>
        <v>1</v>
      </c>
    </row>
    <row r="53" spans="1:10" ht="40.5" customHeight="1" x14ac:dyDescent="0.25">
      <c r="A53" s="126" t="s">
        <v>208</v>
      </c>
      <c r="B53" s="127"/>
      <c r="C53" s="127"/>
      <c r="D53" s="127"/>
      <c r="E53" s="127"/>
      <c r="F53" s="128"/>
      <c r="G53" s="69">
        <f>G35+G43+G46+G49+G52</f>
        <v>22979894730</v>
      </c>
      <c r="H53" s="69">
        <f t="shared" ref="H53:I53" si="12">H35+H43+H46+H49+H52</f>
        <v>8200156036</v>
      </c>
      <c r="I53" s="69">
        <f t="shared" si="12"/>
        <v>13422108687</v>
      </c>
      <c r="J53" s="99" t="s">
        <v>211</v>
      </c>
    </row>
    <row r="54" spans="1:10" ht="35.25" customHeight="1" x14ac:dyDescent="0.25">
      <c r="A54" s="112" t="s">
        <v>105</v>
      </c>
      <c r="B54" s="112"/>
      <c r="C54" s="112"/>
      <c r="D54" s="112"/>
      <c r="E54" s="112"/>
    </row>
    <row r="68" s="68" customFormat="1" x14ac:dyDescent="0.25"/>
    <row r="69" s="68" customFormat="1" x14ac:dyDescent="0.25"/>
    <row r="70" s="68" customFormat="1" x14ac:dyDescent="0.25"/>
    <row r="71" s="68" customFormat="1" x14ac:dyDescent="0.25"/>
    <row r="72" s="68" customFormat="1" x14ac:dyDescent="0.25"/>
    <row r="73" s="68" customFormat="1" x14ac:dyDescent="0.25"/>
    <row r="74" s="68" customFormat="1" x14ac:dyDescent="0.25"/>
    <row r="75" s="68" customFormat="1" x14ac:dyDescent="0.25"/>
    <row r="76" s="68" customFormat="1" x14ac:dyDescent="0.25"/>
    <row r="77" s="68" customFormat="1" x14ac:dyDescent="0.25"/>
    <row r="78" s="68" customFormat="1" x14ac:dyDescent="0.25"/>
    <row r="79" s="68" customFormat="1" x14ac:dyDescent="0.25"/>
    <row r="80" s="68" customFormat="1" x14ac:dyDescent="0.25"/>
    <row r="81" s="68" customFormat="1" x14ac:dyDescent="0.25"/>
    <row r="82" s="68" customFormat="1" x14ac:dyDescent="0.25"/>
    <row r="83" s="68" customFormat="1" x14ac:dyDescent="0.25"/>
    <row r="84" s="68" customFormat="1" x14ac:dyDescent="0.25"/>
    <row r="85" s="68" customFormat="1" x14ac:dyDescent="0.25"/>
    <row r="86" s="68" customFormat="1" x14ac:dyDescent="0.25"/>
    <row r="87" s="68" customFormat="1" x14ac:dyDescent="0.25"/>
    <row r="88" s="68" customFormat="1" x14ac:dyDescent="0.25"/>
    <row r="89" s="68" customFormat="1" x14ac:dyDescent="0.25"/>
    <row r="90" s="68" customFormat="1" x14ac:dyDescent="0.25"/>
    <row r="91" s="68" customFormat="1" x14ac:dyDescent="0.25"/>
    <row r="92" s="68" customFormat="1" x14ac:dyDescent="0.25"/>
    <row r="93" s="68" customFormat="1" x14ac:dyDescent="0.25"/>
    <row r="94" s="68" customFormat="1" x14ac:dyDescent="0.25"/>
    <row r="95" s="68" customFormat="1" x14ac:dyDescent="0.25"/>
    <row r="96" s="68" customFormat="1" x14ac:dyDescent="0.25"/>
    <row r="97" s="68" customFormat="1" x14ac:dyDescent="0.25"/>
    <row r="98" s="68" customFormat="1" x14ac:dyDescent="0.25"/>
    <row r="99" s="68" customFormat="1" x14ac:dyDescent="0.25"/>
    <row r="100" s="68" customFormat="1" x14ac:dyDescent="0.25"/>
    <row r="101" s="68" customFormat="1" x14ac:dyDescent="0.25"/>
    <row r="102" s="68" customFormat="1" x14ac:dyDescent="0.25"/>
    <row r="103" s="68" customFormat="1" x14ac:dyDescent="0.25"/>
    <row r="104" s="68" customFormat="1" x14ac:dyDescent="0.25"/>
    <row r="105" s="68" customFormat="1" x14ac:dyDescent="0.25"/>
    <row r="106" s="68" customFormat="1" x14ac:dyDescent="0.25"/>
    <row r="107" s="68" customFormat="1" x14ac:dyDescent="0.25"/>
    <row r="108" s="68" customFormat="1" x14ac:dyDescent="0.25"/>
    <row r="109" s="68" customFormat="1" x14ac:dyDescent="0.25"/>
    <row r="110" s="68" customFormat="1" x14ac:dyDescent="0.25"/>
    <row r="111" s="68" customFormat="1" x14ac:dyDescent="0.25"/>
    <row r="112" s="68" customFormat="1" x14ac:dyDescent="0.25"/>
    <row r="113" s="68" customFormat="1" x14ac:dyDescent="0.25"/>
    <row r="114" s="68" customFormat="1" x14ac:dyDescent="0.25"/>
    <row r="115" s="68" customFormat="1" x14ac:dyDescent="0.25"/>
    <row r="116" s="68" customFormat="1" x14ac:dyDescent="0.25"/>
    <row r="117" s="68" customFormat="1" x14ac:dyDescent="0.25"/>
    <row r="118" s="68" customFormat="1" x14ac:dyDescent="0.25"/>
    <row r="119" s="68" customFormat="1" x14ac:dyDescent="0.25"/>
    <row r="120" s="68" customFormat="1" x14ac:dyDescent="0.25"/>
    <row r="121" s="68" customFormat="1" x14ac:dyDescent="0.25"/>
    <row r="122" s="68" customFormat="1" x14ac:dyDescent="0.25"/>
    <row r="123" s="68" customFormat="1" x14ac:dyDescent="0.25"/>
    <row r="124" s="68" customFormat="1" x14ac:dyDescent="0.25"/>
    <row r="125" s="68" customFormat="1" x14ac:dyDescent="0.25"/>
    <row r="126" s="68" customFormat="1" x14ac:dyDescent="0.25"/>
    <row r="127" s="68" customFormat="1" x14ac:dyDescent="0.25"/>
    <row r="128" s="68" customFormat="1" x14ac:dyDescent="0.25"/>
    <row r="129" s="68" customFormat="1" x14ac:dyDescent="0.25"/>
    <row r="130" s="68" customFormat="1" x14ac:dyDescent="0.25"/>
    <row r="131" s="68" customFormat="1" x14ac:dyDescent="0.25"/>
    <row r="132" s="68" customFormat="1" x14ac:dyDescent="0.25"/>
    <row r="133" s="68" customFormat="1" x14ac:dyDescent="0.25"/>
    <row r="4303" s="68" customFormat="1" x14ac:dyDescent="0.25"/>
    <row r="4304" s="68" customFormat="1" x14ac:dyDescent="0.25"/>
    <row r="4305" s="68" customFormat="1" x14ac:dyDescent="0.25"/>
    <row r="4306" s="68" customFormat="1" x14ac:dyDescent="0.25"/>
    <row r="4307" s="68" customFormat="1" x14ac:dyDescent="0.25"/>
    <row r="4308" s="68" customFormat="1" x14ac:dyDescent="0.25"/>
    <row r="4309" s="68" customFormat="1" x14ac:dyDescent="0.25"/>
    <row r="4310" s="68" customFormat="1" x14ac:dyDescent="0.25"/>
    <row r="4311" s="68" customFormat="1" x14ac:dyDescent="0.25"/>
    <row r="4312" s="68" customFormat="1" x14ac:dyDescent="0.25"/>
    <row r="4313" s="68" customFormat="1" x14ac:dyDescent="0.25"/>
    <row r="4314" s="68" customFormat="1" x14ac:dyDescent="0.25"/>
    <row r="4315" s="68" customFormat="1" x14ac:dyDescent="0.25"/>
    <row r="4316" s="68" customFormat="1" x14ac:dyDescent="0.25"/>
    <row r="4317" s="68" customFormat="1" x14ac:dyDescent="0.25"/>
    <row r="4318" s="68" customFormat="1" x14ac:dyDescent="0.25"/>
    <row r="4319" s="68" customFormat="1" x14ac:dyDescent="0.25"/>
    <row r="4320" s="68" customFormat="1" x14ac:dyDescent="0.25"/>
    <row r="4321" s="68" customFormat="1" x14ac:dyDescent="0.25"/>
    <row r="4322" s="68" customFormat="1" x14ac:dyDescent="0.25"/>
    <row r="4323" s="68" customFormat="1" x14ac:dyDescent="0.25"/>
    <row r="4324" s="68" customFormat="1" x14ac:dyDescent="0.25"/>
    <row r="4325" s="68" customFormat="1" x14ac:dyDescent="0.25"/>
    <row r="4326" s="68" customFormat="1" x14ac:dyDescent="0.25"/>
    <row r="4327" s="68" customFormat="1" x14ac:dyDescent="0.25"/>
    <row r="4328" s="68" customFormat="1" x14ac:dyDescent="0.25"/>
    <row r="4329" s="68" customFormat="1" x14ac:dyDescent="0.25"/>
    <row r="4330" s="68" customFormat="1" x14ac:dyDescent="0.25"/>
    <row r="4331" s="68" customFormat="1" x14ac:dyDescent="0.25"/>
    <row r="4332" s="68" customFormat="1" x14ac:dyDescent="0.25"/>
    <row r="4333" s="68" customFormat="1" x14ac:dyDescent="0.25"/>
    <row r="4334" s="68" customFormat="1" x14ac:dyDescent="0.25"/>
    <row r="4335" s="68" customFormat="1" x14ac:dyDescent="0.25"/>
    <row r="4336" s="68" customFormat="1" x14ac:dyDescent="0.25"/>
    <row r="4337" s="68" customFormat="1" x14ac:dyDescent="0.25"/>
    <row r="4338" s="68" customFormat="1" x14ac:dyDescent="0.25"/>
    <row r="4339" s="68" customFormat="1" x14ac:dyDescent="0.25"/>
    <row r="4340" s="68" customFormat="1" x14ac:dyDescent="0.25"/>
    <row r="4341" s="68" customFormat="1" x14ac:dyDescent="0.25"/>
    <row r="4342" s="68" customFormat="1" x14ac:dyDescent="0.25"/>
    <row r="4343" s="68" customFormat="1" x14ac:dyDescent="0.25"/>
    <row r="4344" s="68" customFormat="1" x14ac:dyDescent="0.25"/>
    <row r="4345" s="68" customFormat="1" x14ac:dyDescent="0.25"/>
    <row r="4346" s="68" customFormat="1" x14ac:dyDescent="0.25"/>
    <row r="4347" s="68" customFormat="1" x14ac:dyDescent="0.25"/>
    <row r="4348" s="68" customFormat="1" x14ac:dyDescent="0.25"/>
    <row r="4349" s="68" customFormat="1" x14ac:dyDescent="0.25"/>
    <row r="4350" s="68" customFormat="1" x14ac:dyDescent="0.25"/>
    <row r="4351" s="68" customFormat="1" x14ac:dyDescent="0.25"/>
    <row r="4352" s="68" customFormat="1" x14ac:dyDescent="0.25"/>
    <row r="4353" s="68" customFormat="1" x14ac:dyDescent="0.25"/>
    <row r="4354" s="68" customFormat="1" x14ac:dyDescent="0.25"/>
    <row r="4355" s="68" customFormat="1" x14ac:dyDescent="0.25"/>
    <row r="4356" s="68" customFormat="1" x14ac:dyDescent="0.25"/>
    <row r="4357" s="68" customFormat="1" x14ac:dyDescent="0.25"/>
    <row r="4358" s="68" customFormat="1" x14ac:dyDescent="0.25"/>
    <row r="4359" s="68" customFormat="1" x14ac:dyDescent="0.25"/>
    <row r="4360" s="68" customFormat="1" x14ac:dyDescent="0.25"/>
    <row r="4361" s="68" customFormat="1" x14ac:dyDescent="0.25"/>
    <row r="4362" s="68" customFormat="1" x14ac:dyDescent="0.25"/>
    <row r="4363" s="68" customFormat="1" x14ac:dyDescent="0.25"/>
    <row r="4364" s="68" customFormat="1" x14ac:dyDescent="0.25"/>
    <row r="4446" s="68" customFormat="1" x14ac:dyDescent="0.25"/>
    <row r="4447" s="68" customFormat="1" x14ac:dyDescent="0.25"/>
    <row r="4448" s="68" customFormat="1" x14ac:dyDescent="0.25"/>
    <row r="4449" spans="1:10" x14ac:dyDescent="0.25">
      <c r="B4449" s="68"/>
      <c r="C4449" s="68"/>
      <c r="D4449" s="68"/>
      <c r="E4449" s="68"/>
      <c r="H4449" s="68"/>
      <c r="I4449" s="68"/>
      <c r="J4449" s="68"/>
    </row>
    <row r="4450" spans="1:10" x14ac:dyDescent="0.25">
      <c r="B4450" s="68"/>
      <c r="C4450" s="68"/>
      <c r="D4450" s="68"/>
      <c r="E4450" s="68"/>
      <c r="H4450" s="68"/>
      <c r="I4450" s="68"/>
      <c r="J4450" s="68"/>
    </row>
    <row r="4451" spans="1:10" x14ac:dyDescent="0.25">
      <c r="B4451" s="68"/>
      <c r="C4451" s="68"/>
      <c r="D4451" s="68"/>
      <c r="E4451" s="68"/>
      <c r="H4451" s="68"/>
      <c r="I4451" s="68"/>
      <c r="J4451" s="68"/>
    </row>
    <row r="4452" spans="1:10" ht="30" x14ac:dyDescent="0.25">
      <c r="A4452" s="68" t="s">
        <v>14</v>
      </c>
      <c r="B4452" s="104" t="s">
        <v>15</v>
      </c>
      <c r="C4452" s="71" t="s">
        <v>16</v>
      </c>
      <c r="D4452" s="105" t="s">
        <v>17</v>
      </c>
      <c r="E4452" s="68"/>
      <c r="H4452" s="68"/>
      <c r="I4452" s="68"/>
      <c r="J4452" s="68"/>
    </row>
    <row r="4453" spans="1:10" ht="60" x14ac:dyDescent="0.25">
      <c r="A4453" s="68" t="s">
        <v>18</v>
      </c>
      <c r="B4453" s="104" t="s">
        <v>19</v>
      </c>
      <c r="C4453" s="71" t="s">
        <v>20</v>
      </c>
      <c r="D4453" s="105" t="s">
        <v>21</v>
      </c>
      <c r="E4453" s="68"/>
      <c r="H4453" s="68"/>
      <c r="I4453" s="68"/>
      <c r="J4453" s="68"/>
    </row>
    <row r="4454" spans="1:10" ht="135" x14ac:dyDescent="0.25">
      <c r="A4454" s="68" t="s">
        <v>22</v>
      </c>
      <c r="B4454" s="104" t="s">
        <v>23</v>
      </c>
      <c r="C4454" s="71" t="s">
        <v>24</v>
      </c>
      <c r="D4454" s="105" t="s">
        <v>25</v>
      </c>
      <c r="E4454" s="68"/>
      <c r="H4454" s="68"/>
      <c r="I4454" s="68"/>
      <c r="J4454" s="68"/>
    </row>
    <row r="4455" spans="1:10" ht="60" x14ac:dyDescent="0.25">
      <c r="A4455" s="68" t="s">
        <v>26</v>
      </c>
      <c r="B4455" s="104" t="s">
        <v>26</v>
      </c>
      <c r="C4455" s="71" t="s">
        <v>27</v>
      </c>
      <c r="D4455" s="105" t="s">
        <v>28</v>
      </c>
      <c r="E4455" s="68"/>
      <c r="H4455" s="68"/>
      <c r="I4455" s="68"/>
      <c r="J4455" s="68"/>
    </row>
    <row r="4456" spans="1:10" ht="60" x14ac:dyDescent="0.25">
      <c r="C4456" s="71" t="s">
        <v>29</v>
      </c>
      <c r="D4456" s="105" t="s">
        <v>30</v>
      </c>
      <c r="E4456" s="68"/>
      <c r="H4456" s="68"/>
      <c r="I4456" s="68"/>
      <c r="J4456" s="68"/>
    </row>
    <row r="4457" spans="1:10" ht="45" x14ac:dyDescent="0.25">
      <c r="C4457" s="71" t="s">
        <v>31</v>
      </c>
      <c r="D4457" s="105" t="s">
        <v>32</v>
      </c>
      <c r="E4457" s="68"/>
      <c r="H4457" s="68"/>
      <c r="I4457" s="68"/>
      <c r="J4457" s="68"/>
    </row>
    <row r="4458" spans="1:10" ht="75" x14ac:dyDescent="0.25">
      <c r="C4458" s="71" t="s">
        <v>33</v>
      </c>
      <c r="D4458" s="105" t="s">
        <v>34</v>
      </c>
      <c r="E4458" s="68"/>
      <c r="H4458" s="68"/>
      <c r="I4458" s="68"/>
      <c r="J4458" s="68"/>
    </row>
    <row r="4459" spans="1:10" ht="60" x14ac:dyDescent="0.25">
      <c r="C4459" s="71" t="s">
        <v>35</v>
      </c>
      <c r="D4459" s="105" t="s">
        <v>36</v>
      </c>
      <c r="E4459" s="68"/>
      <c r="H4459" s="68"/>
      <c r="I4459" s="68"/>
      <c r="J4459" s="68"/>
    </row>
    <row r="4460" spans="1:10" ht="90" x14ac:dyDescent="0.25">
      <c r="C4460" s="71" t="s">
        <v>37</v>
      </c>
      <c r="D4460" s="105" t="s">
        <v>38</v>
      </c>
      <c r="E4460" s="68"/>
      <c r="H4460" s="68"/>
      <c r="I4460" s="68"/>
      <c r="J4460" s="68"/>
    </row>
    <row r="4461" spans="1:10" ht="45" x14ac:dyDescent="0.25">
      <c r="C4461" s="71" t="s">
        <v>39</v>
      </c>
      <c r="D4461" s="105" t="s">
        <v>40</v>
      </c>
      <c r="E4461" s="68"/>
      <c r="H4461" s="68"/>
      <c r="I4461" s="68"/>
      <c r="J4461" s="68"/>
    </row>
    <row r="4462" spans="1:10" x14ac:dyDescent="0.25">
      <c r="C4462" s="71" t="s">
        <v>26</v>
      </c>
      <c r="D4462" s="105" t="s">
        <v>41</v>
      </c>
      <c r="E4462" s="68"/>
      <c r="H4462" s="68"/>
      <c r="I4462" s="68"/>
      <c r="J4462" s="68"/>
    </row>
    <row r="4463" spans="1:10" x14ac:dyDescent="0.25">
      <c r="D4463" s="105" t="s">
        <v>42</v>
      </c>
      <c r="E4463" s="68"/>
      <c r="H4463" s="68"/>
      <c r="I4463" s="68"/>
      <c r="J4463" s="68"/>
    </row>
    <row r="4464" spans="1:10" ht="30" x14ac:dyDescent="0.25">
      <c r="D4464" s="105" t="s">
        <v>43</v>
      </c>
      <c r="E4464" s="68"/>
      <c r="H4464" s="68"/>
      <c r="I4464" s="68"/>
      <c r="J4464" s="68"/>
    </row>
    <row r="4465" spans="2:10" x14ac:dyDescent="0.25">
      <c r="D4465" s="105" t="s">
        <v>44</v>
      </c>
      <c r="E4465" s="68"/>
      <c r="H4465" s="68"/>
      <c r="I4465" s="68"/>
      <c r="J4465" s="68"/>
    </row>
    <row r="4466" spans="2:10" x14ac:dyDescent="0.25">
      <c r="D4466" s="105" t="s">
        <v>45</v>
      </c>
      <c r="E4466" s="68"/>
      <c r="H4466" s="68"/>
      <c r="I4466" s="68"/>
      <c r="J4466" s="68"/>
    </row>
    <row r="4467" spans="2:10" ht="30" x14ac:dyDescent="0.25">
      <c r="D4467" s="105" t="s">
        <v>46</v>
      </c>
      <c r="E4467" s="68"/>
      <c r="H4467" s="68"/>
      <c r="I4467" s="68"/>
      <c r="J4467" s="68"/>
    </row>
    <row r="4468" spans="2:10" x14ac:dyDescent="0.25">
      <c r="B4468" s="68"/>
      <c r="C4468" s="68"/>
      <c r="D4468" s="105" t="s">
        <v>47</v>
      </c>
      <c r="E4468" s="68"/>
      <c r="H4468" s="68"/>
      <c r="I4468" s="68"/>
      <c r="J4468" s="68"/>
    </row>
    <row r="4469" spans="2:10" x14ac:dyDescent="0.25">
      <c r="B4469" s="68"/>
      <c r="C4469" s="68"/>
      <c r="D4469" s="105" t="s">
        <v>48</v>
      </c>
      <c r="E4469" s="68"/>
      <c r="H4469" s="68"/>
      <c r="I4469" s="68"/>
      <c r="J4469" s="68"/>
    </row>
    <row r="4470" spans="2:10" ht="30" x14ac:dyDescent="0.25">
      <c r="B4470" s="68"/>
      <c r="C4470" s="68"/>
      <c r="D4470" s="105" t="s">
        <v>49</v>
      </c>
      <c r="E4470" s="68"/>
      <c r="H4470" s="68"/>
      <c r="I4470" s="68"/>
      <c r="J4470" s="68"/>
    </row>
    <row r="4471" spans="2:10" ht="30" x14ac:dyDescent="0.25">
      <c r="B4471" s="68"/>
      <c r="C4471" s="68"/>
      <c r="D4471" s="105" t="s">
        <v>50</v>
      </c>
      <c r="E4471" s="68"/>
      <c r="H4471" s="68"/>
      <c r="I4471" s="68"/>
      <c r="J4471" s="68"/>
    </row>
    <row r="4472" spans="2:10" ht="30" x14ac:dyDescent="0.25">
      <c r="B4472" s="68"/>
      <c r="C4472" s="68"/>
      <c r="D4472" s="105" t="s">
        <v>51</v>
      </c>
      <c r="E4472" s="68"/>
      <c r="H4472" s="68"/>
      <c r="I4472" s="68"/>
      <c r="J4472" s="68"/>
    </row>
    <row r="4473" spans="2:10" x14ac:dyDescent="0.25">
      <c r="B4473" s="68"/>
      <c r="C4473" s="68"/>
      <c r="D4473" s="105" t="s">
        <v>52</v>
      </c>
      <c r="E4473" s="68"/>
      <c r="H4473" s="68"/>
      <c r="I4473" s="68"/>
      <c r="J4473" s="68"/>
    </row>
    <row r="4474" spans="2:10" x14ac:dyDescent="0.25">
      <c r="B4474" s="68"/>
      <c r="C4474" s="68"/>
      <c r="D4474" s="105" t="s">
        <v>53</v>
      </c>
      <c r="E4474" s="68"/>
      <c r="H4474" s="68"/>
      <c r="I4474" s="68"/>
      <c r="J4474" s="68"/>
    </row>
    <row r="4475" spans="2:10" x14ac:dyDescent="0.25">
      <c r="B4475" s="68"/>
      <c r="C4475" s="68"/>
      <c r="D4475" s="105" t="s">
        <v>54</v>
      </c>
      <c r="E4475" s="68"/>
      <c r="H4475" s="68"/>
      <c r="I4475" s="68"/>
      <c r="J4475" s="68"/>
    </row>
    <row r="4476" spans="2:10" ht="30" x14ac:dyDescent="0.25">
      <c r="B4476" s="68"/>
      <c r="C4476" s="68"/>
      <c r="D4476" s="105" t="s">
        <v>55</v>
      </c>
      <c r="E4476" s="68"/>
      <c r="H4476" s="68"/>
      <c r="I4476" s="68"/>
      <c r="J4476" s="68"/>
    </row>
    <row r="4477" spans="2:10" ht="30" x14ac:dyDescent="0.25">
      <c r="B4477" s="68"/>
      <c r="C4477" s="68"/>
      <c r="D4477" s="105" t="s">
        <v>56</v>
      </c>
      <c r="E4477" s="68"/>
      <c r="H4477" s="68"/>
      <c r="I4477" s="68"/>
      <c r="J4477" s="68"/>
    </row>
    <row r="4478" spans="2:10" ht="30" x14ac:dyDescent="0.25">
      <c r="B4478" s="68"/>
      <c r="C4478" s="68"/>
      <c r="D4478" s="105" t="s">
        <v>57</v>
      </c>
      <c r="E4478" s="68"/>
      <c r="H4478" s="68"/>
      <c r="I4478" s="68"/>
      <c r="J4478" s="68"/>
    </row>
    <row r="4479" spans="2:10" ht="30" x14ac:dyDescent="0.25">
      <c r="B4479" s="68"/>
      <c r="C4479" s="68"/>
      <c r="D4479" s="105" t="s">
        <v>58</v>
      </c>
      <c r="E4479" s="68"/>
      <c r="H4479" s="68"/>
      <c r="I4479" s="68"/>
      <c r="J4479" s="68"/>
    </row>
    <row r="4480" spans="2:10" x14ac:dyDescent="0.25">
      <c r="B4480" s="68"/>
      <c r="C4480" s="68"/>
      <c r="D4480" s="105" t="s">
        <v>59</v>
      </c>
      <c r="E4480" s="68"/>
      <c r="H4480" s="68"/>
      <c r="I4480" s="68"/>
      <c r="J4480" s="68"/>
    </row>
    <row r="4481" spans="4:4" s="68" customFormat="1" x14ac:dyDescent="0.25">
      <c r="D4481" s="105" t="s">
        <v>60</v>
      </c>
    </row>
    <row r="4482" spans="4:4" s="68" customFormat="1" x14ac:dyDescent="0.25">
      <c r="D4482" s="105" t="s">
        <v>61</v>
      </c>
    </row>
    <row r="4483" spans="4:4" s="68" customFormat="1" ht="30" x14ac:dyDescent="0.25">
      <c r="D4483" s="105" t="s">
        <v>62</v>
      </c>
    </row>
    <row r="4484" spans="4:4" s="68" customFormat="1" ht="30" x14ac:dyDescent="0.25">
      <c r="D4484" s="105" t="s">
        <v>63</v>
      </c>
    </row>
    <row r="4485" spans="4:4" s="68" customFormat="1" x14ac:dyDescent="0.25">
      <c r="D4485" s="105" t="s">
        <v>64</v>
      </c>
    </row>
    <row r="4486" spans="4:4" s="68" customFormat="1" ht="30" x14ac:dyDescent="0.25">
      <c r="D4486" s="105" t="s">
        <v>65</v>
      </c>
    </row>
    <row r="4487" spans="4:4" s="68" customFormat="1" x14ac:dyDescent="0.25">
      <c r="D4487" s="105" t="s">
        <v>66</v>
      </c>
    </row>
    <row r="4488" spans="4:4" s="68" customFormat="1" x14ac:dyDescent="0.25">
      <c r="D4488" s="105" t="s">
        <v>67</v>
      </c>
    </row>
    <row r="4489" spans="4:4" s="68" customFormat="1" x14ac:dyDescent="0.25">
      <c r="D4489" s="105" t="s">
        <v>68</v>
      </c>
    </row>
    <row r="4490" spans="4:4" s="68" customFormat="1" ht="30" x14ac:dyDescent="0.25">
      <c r="D4490" s="105" t="s">
        <v>69</v>
      </c>
    </row>
    <row r="4491" spans="4:4" s="68" customFormat="1" ht="30" x14ac:dyDescent="0.25">
      <c r="D4491" s="105" t="s">
        <v>70</v>
      </c>
    </row>
    <row r="4492" spans="4:4" s="68" customFormat="1" x14ac:dyDescent="0.25">
      <c r="D4492" s="105" t="s">
        <v>71</v>
      </c>
    </row>
    <row r="4493" spans="4:4" s="68" customFormat="1" x14ac:dyDescent="0.25">
      <c r="D4493" s="105" t="s">
        <v>72</v>
      </c>
    </row>
    <row r="4494" spans="4:4" s="68" customFormat="1" x14ac:dyDescent="0.25">
      <c r="D4494" s="105" t="s">
        <v>73</v>
      </c>
    </row>
    <row r="4495" spans="4:4" s="68" customFormat="1" x14ac:dyDescent="0.25">
      <c r="D4495" s="105" t="s">
        <v>74</v>
      </c>
    </row>
    <row r="4496" spans="4:4" s="68" customFormat="1" x14ac:dyDescent="0.25">
      <c r="D4496" s="105" t="s">
        <v>75</v>
      </c>
    </row>
    <row r="4497" spans="4:4" s="68" customFormat="1" x14ac:dyDescent="0.25">
      <c r="D4497" s="105" t="s">
        <v>76</v>
      </c>
    </row>
    <row r="4498" spans="4:4" s="68" customFormat="1" x14ac:dyDescent="0.25">
      <c r="D4498" s="105" t="s">
        <v>77</v>
      </c>
    </row>
    <row r="4499" spans="4:4" s="68" customFormat="1" x14ac:dyDescent="0.25">
      <c r="D4499" s="105" t="s">
        <v>78</v>
      </c>
    </row>
    <row r="4500" spans="4:4" s="68" customFormat="1" ht="30" x14ac:dyDescent="0.25">
      <c r="D4500" s="105" t="s">
        <v>79</v>
      </c>
    </row>
    <row r="4501" spans="4:4" s="68" customFormat="1" ht="30" x14ac:dyDescent="0.25">
      <c r="D4501" s="105" t="s">
        <v>80</v>
      </c>
    </row>
    <row r="4502" spans="4:4" s="68" customFormat="1" ht="30" x14ac:dyDescent="0.25">
      <c r="D4502" s="105" t="s">
        <v>81</v>
      </c>
    </row>
    <row r="4503" spans="4:4" s="68" customFormat="1" ht="30" x14ac:dyDescent="0.25">
      <c r="D4503" s="105" t="s">
        <v>82</v>
      </c>
    </row>
    <row r="4504" spans="4:4" s="68" customFormat="1" ht="30" x14ac:dyDescent="0.25">
      <c r="D4504" s="105" t="s">
        <v>83</v>
      </c>
    </row>
    <row r="4505" spans="4:4" s="68" customFormat="1" ht="45" x14ac:dyDescent="0.25">
      <c r="D4505" s="105" t="s">
        <v>84</v>
      </c>
    </row>
    <row r="4506" spans="4:4" s="68" customFormat="1" x14ac:dyDescent="0.25">
      <c r="D4506" s="105" t="s">
        <v>85</v>
      </c>
    </row>
    <row r="4507" spans="4:4" s="68" customFormat="1" ht="30" x14ac:dyDescent="0.25">
      <c r="D4507" s="105" t="s">
        <v>86</v>
      </c>
    </row>
    <row r="4508" spans="4:4" s="68" customFormat="1" ht="45" x14ac:dyDescent="0.25">
      <c r="D4508" s="105" t="s">
        <v>87</v>
      </c>
    </row>
    <row r="4509" spans="4:4" s="68" customFormat="1" ht="30" x14ac:dyDescent="0.25">
      <c r="D4509" s="105" t="s">
        <v>88</v>
      </c>
    </row>
    <row r="4510" spans="4:4" s="68" customFormat="1" x14ac:dyDescent="0.25">
      <c r="D4510" s="105" t="s">
        <v>89</v>
      </c>
    </row>
    <row r="4511" spans="4:4" s="68" customFormat="1" x14ac:dyDescent="0.25">
      <c r="D4511" s="105" t="s">
        <v>90</v>
      </c>
    </row>
    <row r="4512" spans="4:4" s="68" customFormat="1" x14ac:dyDescent="0.25">
      <c r="D4512" s="105" t="s">
        <v>91</v>
      </c>
    </row>
    <row r="4513" spans="4:4" s="68" customFormat="1" x14ac:dyDescent="0.25">
      <c r="D4513" s="105" t="s">
        <v>26</v>
      </c>
    </row>
  </sheetData>
  <mergeCells count="20">
    <mergeCell ref="A1:J1"/>
    <mergeCell ref="A2:J2"/>
    <mergeCell ref="A3:J3"/>
    <mergeCell ref="A24:F24"/>
    <mergeCell ref="A26:F26"/>
    <mergeCell ref="A54:E54"/>
    <mergeCell ref="A35:F35"/>
    <mergeCell ref="A27:J27"/>
    <mergeCell ref="B31:F31"/>
    <mergeCell ref="A32:J32"/>
    <mergeCell ref="A34:F34"/>
    <mergeCell ref="A36:J36"/>
    <mergeCell ref="A43:F43"/>
    <mergeCell ref="A50:J50"/>
    <mergeCell ref="A52:F52"/>
    <mergeCell ref="A44:J44"/>
    <mergeCell ref="A46:F46"/>
    <mergeCell ref="A47:J47"/>
    <mergeCell ref="B49:F49"/>
    <mergeCell ref="A53:F53"/>
  </mergeCells>
  <dataValidations count="1">
    <dataValidation type="list" allowBlank="1" showInputMessage="1" showErrorMessage="1" sqref="E25 E51 E5:E23 E28 E48">
      <formula1>"POAI,ADICIONADO"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0" workbookViewId="0">
      <selection activeCell="I29" sqref="I29"/>
    </sheetView>
  </sheetViews>
  <sheetFormatPr baseColWidth="10" defaultColWidth="23" defaultRowHeight="12.75" x14ac:dyDescent="0.25"/>
  <cols>
    <col min="1" max="1" width="31.28515625" style="1" customWidth="1"/>
    <col min="2" max="2" width="18" style="1" customWidth="1"/>
    <col min="3" max="3" width="22.7109375" style="17" customWidth="1"/>
    <col min="4" max="4" width="17.85546875" style="17" customWidth="1"/>
    <col min="5" max="5" width="17.28515625" style="17" customWidth="1"/>
    <col min="6" max="7" width="15.5703125" style="17" customWidth="1"/>
    <col min="8" max="8" width="19.5703125" style="17" customWidth="1"/>
    <col min="9" max="16384" width="23" style="1"/>
  </cols>
  <sheetData>
    <row r="1" spans="1:10" ht="15.75" x14ac:dyDescent="0.25">
      <c r="A1" s="137" t="s">
        <v>92</v>
      </c>
      <c r="B1" s="137"/>
      <c r="C1" s="137"/>
      <c r="D1" s="137"/>
      <c r="E1" s="137"/>
      <c r="F1" s="137"/>
      <c r="G1" s="137"/>
      <c r="H1" s="137"/>
    </row>
    <row r="2" spans="1:10" ht="15.75" x14ac:dyDescent="0.25">
      <c r="A2" s="137" t="s">
        <v>93</v>
      </c>
      <c r="B2" s="137"/>
      <c r="C2" s="137"/>
      <c r="D2" s="137"/>
      <c r="E2" s="137"/>
      <c r="F2" s="137"/>
      <c r="G2" s="137"/>
      <c r="H2" s="137"/>
    </row>
    <row r="3" spans="1:10" ht="15.75" x14ac:dyDescent="0.25">
      <c r="A3" s="137" t="s">
        <v>212</v>
      </c>
      <c r="B3" s="137"/>
      <c r="C3" s="137"/>
      <c r="D3" s="137"/>
      <c r="E3" s="137"/>
      <c r="F3" s="137"/>
      <c r="G3" s="137"/>
      <c r="H3" s="137"/>
    </row>
    <row r="4" spans="1:10" ht="16.5" thickBot="1" x14ac:dyDescent="0.3">
      <c r="A4" s="138"/>
      <c r="B4" s="138"/>
      <c r="C4" s="138"/>
      <c r="D4" s="138"/>
      <c r="E4" s="138"/>
      <c r="F4" s="138"/>
      <c r="G4" s="138"/>
      <c r="H4" s="138"/>
    </row>
    <row r="5" spans="1:10" ht="27" customHeight="1" x14ac:dyDescent="0.25">
      <c r="A5" s="139" t="s">
        <v>94</v>
      </c>
      <c r="B5" s="141" t="s">
        <v>95</v>
      </c>
      <c r="C5" s="141"/>
      <c r="D5" s="141"/>
      <c r="E5" s="142"/>
      <c r="F5" s="142"/>
      <c r="G5" s="142"/>
      <c r="H5" s="143"/>
    </row>
    <row r="6" spans="1:10" ht="57" customHeight="1" x14ac:dyDescent="0.25">
      <c r="A6" s="140"/>
      <c r="B6" s="46" t="s">
        <v>11</v>
      </c>
      <c r="C6" s="55" t="s">
        <v>132</v>
      </c>
      <c r="D6" s="47" t="s">
        <v>106</v>
      </c>
      <c r="E6" s="48" t="s">
        <v>133</v>
      </c>
      <c r="F6" s="48" t="s">
        <v>201</v>
      </c>
      <c r="G6" s="48" t="s">
        <v>129</v>
      </c>
      <c r="H6" s="49" t="s">
        <v>96</v>
      </c>
    </row>
    <row r="7" spans="1:10" s="2" customFormat="1" ht="15" x14ac:dyDescent="0.25">
      <c r="A7" s="23" t="s">
        <v>97</v>
      </c>
      <c r="B7" s="24">
        <f>'EJECUCIÓN MARZO'!G26</f>
        <v>1476000000</v>
      </c>
      <c r="C7" s="24">
        <f>'EJECUCIÓN MARZO'!G24</f>
        <v>15210171890</v>
      </c>
      <c r="D7" s="63">
        <f>'EJECUCIÓN MARZO'!G34</f>
        <v>61156806</v>
      </c>
      <c r="E7" s="24">
        <f>'EJECUCIÓN MARZO'!G31</f>
        <v>899689263</v>
      </c>
      <c r="F7" s="24"/>
      <c r="G7" s="24"/>
      <c r="H7" s="24">
        <f>SUM(B7:E7)</f>
        <v>17647017959</v>
      </c>
      <c r="J7" s="3"/>
    </row>
    <row r="8" spans="1:10" s="6" customFormat="1" ht="15" x14ac:dyDescent="0.25">
      <c r="A8" s="25" t="s">
        <v>107</v>
      </c>
      <c r="B8" s="26">
        <f>'EJECUCIÓN MARZO'!H26</f>
        <v>500408431</v>
      </c>
      <c r="C8" s="26">
        <f>'EJECUCIÓN MARZO'!H24</f>
        <v>4733744234</v>
      </c>
      <c r="D8" s="64">
        <f>'EJECUCIÓN MARZO'!H34</f>
        <v>0</v>
      </c>
      <c r="E8" s="26">
        <f>'EJECUCIÓN MARZO'!H31</f>
        <v>0</v>
      </c>
      <c r="F8" s="26"/>
      <c r="G8" s="26"/>
      <c r="H8" s="26">
        <f>SUM(B8:E8)</f>
        <v>5234152665</v>
      </c>
      <c r="I8" s="4"/>
      <c r="J8" s="5"/>
    </row>
    <row r="9" spans="1:10" s="7" customFormat="1" ht="15" x14ac:dyDescent="0.25">
      <c r="A9" s="27"/>
      <c r="B9" s="28">
        <f>B8/B7</f>
        <v>0.33903010230352304</v>
      </c>
      <c r="C9" s="28">
        <f>C8/C7</f>
        <v>0.31122227074318748</v>
      </c>
      <c r="D9" s="59"/>
      <c r="E9" s="28"/>
      <c r="F9" s="28"/>
      <c r="G9" s="28"/>
      <c r="H9" s="28">
        <f>H8/H7</f>
        <v>0.29660267117995287</v>
      </c>
      <c r="I9" s="36"/>
      <c r="J9" s="8"/>
    </row>
    <row r="10" spans="1:10" ht="15" x14ac:dyDescent="0.25">
      <c r="A10" s="145"/>
      <c r="B10" s="145"/>
      <c r="C10" s="145"/>
      <c r="D10" s="145"/>
      <c r="E10" s="145"/>
      <c r="F10" s="145"/>
      <c r="G10" s="145"/>
      <c r="H10" s="145"/>
      <c r="J10" s="9"/>
    </row>
    <row r="11" spans="1:10" s="2" customFormat="1" ht="15" x14ac:dyDescent="0.25">
      <c r="A11" s="29" t="s">
        <v>98</v>
      </c>
      <c r="B11" s="30"/>
      <c r="C11" s="24">
        <v>0</v>
      </c>
      <c r="D11" s="24">
        <f>'EJECUCIÓN MARZO'!G46</f>
        <v>393057218</v>
      </c>
      <c r="E11" s="24">
        <f>'EJECUCIÓN MARZO'!G49</f>
        <v>131718615</v>
      </c>
      <c r="F11" s="24">
        <f>'EJECUCIÓN MARZO'!G43</f>
        <v>4321100938</v>
      </c>
      <c r="G11" s="24">
        <f>'EJECUCIÓN MARZO'!G52</f>
        <v>487000000</v>
      </c>
      <c r="H11" s="24">
        <f>SUM(C11:G11)</f>
        <v>5332876771</v>
      </c>
      <c r="I11" s="3"/>
      <c r="J11" s="3"/>
    </row>
    <row r="12" spans="1:10" s="6" customFormat="1" ht="15" x14ac:dyDescent="0.25">
      <c r="A12" s="31" t="s">
        <v>108</v>
      </c>
      <c r="B12" s="32"/>
      <c r="C12" s="26">
        <v>0</v>
      </c>
      <c r="D12" s="26">
        <f>'EJECUCIÓN MARZO'!H46</f>
        <v>0</v>
      </c>
      <c r="E12" s="26">
        <f>'EJECUCIÓN MARZO'!H49</f>
        <v>127991895</v>
      </c>
      <c r="F12" s="26">
        <f>'EJECUCIÓN MARZO'!H43</f>
        <v>2351011476</v>
      </c>
      <c r="G12" s="26">
        <f>'EJECUCIÓN MARZO'!H52</f>
        <v>487000000</v>
      </c>
      <c r="H12" s="24">
        <f>SUM(C12:G12)</f>
        <v>2966003371</v>
      </c>
      <c r="I12" s="5"/>
      <c r="J12" s="5"/>
    </row>
    <row r="13" spans="1:10" s="7" customFormat="1" ht="15" x14ac:dyDescent="0.25">
      <c r="A13" s="27"/>
      <c r="B13" s="33"/>
      <c r="C13" s="28">
        <v>0</v>
      </c>
      <c r="D13" s="28">
        <f>D12/D11</f>
        <v>0</v>
      </c>
      <c r="E13" s="28">
        <f t="shared" ref="E13:G13" si="0">E12/E11</f>
        <v>0.97170696032599491</v>
      </c>
      <c r="F13" s="28">
        <f t="shared" si="0"/>
        <v>0.54407696319358689</v>
      </c>
      <c r="G13" s="28">
        <f t="shared" si="0"/>
        <v>1</v>
      </c>
      <c r="H13" s="28">
        <f>H12/H11</f>
        <v>0.55617324351633701</v>
      </c>
      <c r="J13" s="8"/>
    </row>
    <row r="14" spans="1:10" ht="15" x14ac:dyDescent="0.25">
      <c r="A14" s="31"/>
      <c r="B14" s="32"/>
      <c r="C14" s="26"/>
      <c r="D14" s="26"/>
      <c r="E14" s="26"/>
      <c r="F14" s="26"/>
      <c r="G14" s="26"/>
      <c r="H14" s="26"/>
      <c r="J14" s="9"/>
    </row>
    <row r="15" spans="1:10" s="2" customFormat="1" ht="30" x14ac:dyDescent="0.25">
      <c r="A15" s="45" t="s">
        <v>103</v>
      </c>
      <c r="B15" s="24">
        <f>B7+B11</f>
        <v>1476000000</v>
      </c>
      <c r="C15" s="24">
        <f>C7+C11</f>
        <v>15210171890</v>
      </c>
      <c r="D15" s="24">
        <f>D7+D11</f>
        <v>454214024</v>
      </c>
      <c r="E15" s="24">
        <f>E7+E11</f>
        <v>1031407878</v>
      </c>
      <c r="F15" s="24">
        <f t="shared" ref="E15:F16" si="1">F11</f>
        <v>4321100938</v>
      </c>
      <c r="G15" s="24">
        <f>G11</f>
        <v>487000000</v>
      </c>
      <c r="H15" s="24">
        <f>SUM(B15:G15)</f>
        <v>22979894730</v>
      </c>
      <c r="I15" s="3"/>
      <c r="J15" s="3"/>
    </row>
    <row r="16" spans="1:10" s="6" customFormat="1" ht="15" x14ac:dyDescent="0.25">
      <c r="A16" s="31" t="s">
        <v>109</v>
      </c>
      <c r="B16" s="26">
        <f>B8+B12</f>
        <v>500408431</v>
      </c>
      <c r="C16" s="26">
        <f>C8+C12</f>
        <v>4733744234</v>
      </c>
      <c r="D16" s="26">
        <f>D12</f>
        <v>0</v>
      </c>
      <c r="E16" s="26">
        <f t="shared" si="1"/>
        <v>127991895</v>
      </c>
      <c r="F16" s="26">
        <f t="shared" si="1"/>
        <v>2351011476</v>
      </c>
      <c r="G16" s="26">
        <f>G12</f>
        <v>487000000</v>
      </c>
      <c r="H16" s="24">
        <f>SUM(B16:G16)</f>
        <v>8200156036</v>
      </c>
      <c r="I16" s="5"/>
      <c r="J16" s="5"/>
    </row>
    <row r="17" spans="1:12" s="11" customFormat="1" ht="15" x14ac:dyDescent="0.25">
      <c r="A17" s="34"/>
      <c r="B17" s="35">
        <f>B16/B15</f>
        <v>0.33903010230352304</v>
      </c>
      <c r="C17" s="35">
        <f t="shared" ref="C17:H17" si="2">C16/C15</f>
        <v>0.31122227074318748</v>
      </c>
      <c r="D17" s="35">
        <f t="shared" si="2"/>
        <v>0</v>
      </c>
      <c r="E17" s="35">
        <f t="shared" si="2"/>
        <v>0.12409435464870475</v>
      </c>
      <c r="F17" s="35">
        <f>F16/F15</f>
        <v>0.54407696319358689</v>
      </c>
      <c r="G17" s="35">
        <f>G16/G15</f>
        <v>1</v>
      </c>
      <c r="H17" s="35">
        <f t="shared" si="2"/>
        <v>0.35684045259331787</v>
      </c>
      <c r="I17" s="10"/>
    </row>
    <row r="18" spans="1:12" x14ac:dyDescent="0.25">
      <c r="A18" s="144"/>
      <c r="B18" s="144"/>
      <c r="C18" s="144"/>
      <c r="D18" s="144"/>
      <c r="E18" s="144"/>
      <c r="F18" s="144"/>
      <c r="G18" s="144"/>
      <c r="H18" s="144"/>
      <c r="L18" s="9"/>
    </row>
    <row r="19" spans="1:12" ht="21.75" customHeight="1" x14ac:dyDescent="0.25">
      <c r="A19" s="131" t="s">
        <v>218</v>
      </c>
      <c r="B19" s="132"/>
      <c r="C19" s="132"/>
      <c r="D19" s="132"/>
      <c r="E19" s="132"/>
      <c r="F19" s="132"/>
      <c r="G19" s="132"/>
      <c r="H19" s="133"/>
    </row>
    <row r="20" spans="1:12" x14ac:dyDescent="0.25">
      <c r="A20" s="131"/>
      <c r="B20" s="132"/>
      <c r="C20" s="132"/>
      <c r="D20" s="132"/>
      <c r="E20" s="132"/>
      <c r="F20" s="132"/>
      <c r="G20" s="132"/>
      <c r="H20" s="133"/>
      <c r="I20" s="9"/>
    </row>
    <row r="21" spans="1:12" x14ac:dyDescent="0.25">
      <c r="A21" s="131"/>
      <c r="B21" s="132"/>
      <c r="C21" s="132"/>
      <c r="D21" s="132"/>
      <c r="E21" s="132"/>
      <c r="F21" s="132"/>
      <c r="G21" s="132"/>
      <c r="H21" s="133"/>
      <c r="J21" s="9"/>
    </row>
    <row r="22" spans="1:12" x14ac:dyDescent="0.25">
      <c r="A22" s="131"/>
      <c r="B22" s="132"/>
      <c r="C22" s="132"/>
      <c r="D22" s="132"/>
      <c r="E22" s="132"/>
      <c r="F22" s="132"/>
      <c r="G22" s="132"/>
      <c r="H22" s="133"/>
    </row>
    <row r="23" spans="1:12" x14ac:dyDescent="0.25">
      <c r="A23" s="131"/>
      <c r="B23" s="132"/>
      <c r="C23" s="132"/>
      <c r="D23" s="132"/>
      <c r="E23" s="132"/>
      <c r="F23" s="132"/>
      <c r="G23" s="132"/>
      <c r="H23" s="133"/>
    </row>
    <row r="24" spans="1:12" x14ac:dyDescent="0.25">
      <c r="A24" s="131"/>
      <c r="B24" s="132"/>
      <c r="C24" s="132"/>
      <c r="D24" s="132"/>
      <c r="E24" s="132"/>
      <c r="F24" s="132"/>
      <c r="G24" s="132"/>
      <c r="H24" s="133"/>
      <c r="I24" s="9"/>
    </row>
    <row r="25" spans="1:12" x14ac:dyDescent="0.25">
      <c r="A25" s="131"/>
      <c r="B25" s="132"/>
      <c r="C25" s="132"/>
      <c r="D25" s="132"/>
      <c r="E25" s="132"/>
      <c r="F25" s="132"/>
      <c r="G25" s="132"/>
      <c r="H25" s="133"/>
    </row>
    <row r="26" spans="1:12" ht="38.25" customHeight="1" x14ac:dyDescent="0.25">
      <c r="A26" s="131"/>
      <c r="B26" s="132"/>
      <c r="C26" s="132"/>
      <c r="D26" s="132"/>
      <c r="E26" s="132"/>
      <c r="F26" s="132"/>
      <c r="G26" s="132"/>
      <c r="H26" s="133"/>
    </row>
    <row r="27" spans="1:12" ht="134.25" customHeight="1" thickBot="1" x14ac:dyDescent="0.3">
      <c r="A27" s="134"/>
      <c r="B27" s="135"/>
      <c r="C27" s="135"/>
      <c r="D27" s="135"/>
      <c r="E27" s="135"/>
      <c r="F27" s="135"/>
      <c r="G27" s="135"/>
      <c r="H27" s="136"/>
    </row>
    <row r="29" spans="1:12" x14ac:dyDescent="0.25">
      <c r="A29" s="53" t="s">
        <v>99</v>
      </c>
      <c r="B29" s="53"/>
      <c r="C29" s="54"/>
    </row>
  </sheetData>
  <mergeCells count="9">
    <mergeCell ref="A19:H27"/>
    <mergeCell ref="A1:H1"/>
    <mergeCell ref="A2:H2"/>
    <mergeCell ref="A3:H3"/>
    <mergeCell ref="A4:H4"/>
    <mergeCell ref="A5:A6"/>
    <mergeCell ref="B5:H5"/>
    <mergeCell ref="A18:H18"/>
    <mergeCell ref="A10:H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workbookViewId="0">
      <selection activeCell="C33" sqref="C33"/>
    </sheetView>
  </sheetViews>
  <sheetFormatPr baseColWidth="10" defaultRowHeight="15" x14ac:dyDescent="0.25"/>
  <cols>
    <col min="1" max="1" width="22.28515625" customWidth="1"/>
    <col min="2" max="3" width="17.85546875" bestFit="1" customWidth="1"/>
  </cols>
  <sheetData>
    <row r="1" spans="1:14" ht="15.75" x14ac:dyDescent="0.25">
      <c r="A1" s="147" t="s">
        <v>92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8" customHeight="1" x14ac:dyDescent="0.25">
      <c r="A2" s="147" t="s">
        <v>93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24.75" customHeight="1" x14ac:dyDescent="0.25">
      <c r="A3" s="137" t="s">
        <v>213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ht="15.75" x14ac:dyDescent="0.25">
      <c r="A4" s="146" t="s">
        <v>214</v>
      </c>
      <c r="B4" s="146"/>
      <c r="C4" s="146"/>
      <c r="D4" s="146"/>
    </row>
    <row r="5" spans="1:14" ht="31.5" x14ac:dyDescent="0.25">
      <c r="A5" s="50" t="s">
        <v>95</v>
      </c>
      <c r="B5" s="50" t="s">
        <v>101</v>
      </c>
      <c r="C5" s="50" t="s">
        <v>108</v>
      </c>
      <c r="D5" s="50" t="s">
        <v>102</v>
      </c>
    </row>
    <row r="6" spans="1:14" x14ac:dyDescent="0.25">
      <c r="A6" s="56" t="s">
        <v>135</v>
      </c>
      <c r="B6" s="57">
        <f>RESUMEN!C11</f>
        <v>0</v>
      </c>
      <c r="C6" s="57">
        <f>RESUMEN!C12</f>
        <v>0</v>
      </c>
      <c r="D6" s="13" t="e">
        <f>C6/B6</f>
        <v>#DIV/0!</v>
      </c>
    </row>
    <row r="7" spans="1:14" x14ac:dyDescent="0.25">
      <c r="A7" s="56" t="s">
        <v>125</v>
      </c>
      <c r="B7" s="57">
        <f>RESUMEN!D11</f>
        <v>393057218</v>
      </c>
      <c r="C7" s="40">
        <f>RESUMEN!D12</f>
        <v>0</v>
      </c>
      <c r="D7" s="13">
        <f>C7/B7</f>
        <v>0</v>
      </c>
    </row>
    <row r="8" spans="1:14" x14ac:dyDescent="0.25">
      <c r="A8" s="56" t="s">
        <v>100</v>
      </c>
      <c r="B8" s="57">
        <f>RESUMEN!E11</f>
        <v>131718615</v>
      </c>
      <c r="C8" s="40">
        <f>RESUMEN!E12</f>
        <v>127991895</v>
      </c>
      <c r="D8" s="13">
        <f>C8/B8</f>
        <v>0.97170696032599491</v>
      </c>
    </row>
    <row r="9" spans="1:14" x14ac:dyDescent="0.25">
      <c r="A9" s="39" t="s">
        <v>116</v>
      </c>
      <c r="B9" s="57">
        <f>RESUMEN!F11</f>
        <v>4321100938</v>
      </c>
      <c r="C9" s="40">
        <f>RESUMEN!F12</f>
        <v>2351011476</v>
      </c>
      <c r="D9" s="13">
        <f>RESUMEN!F13</f>
        <v>0.54407696319358689</v>
      </c>
    </row>
    <row r="10" spans="1:14" x14ac:dyDescent="0.25">
      <c r="A10" s="60" t="s">
        <v>130</v>
      </c>
      <c r="B10" s="61">
        <f>RESUMEN!G11</f>
        <v>487000000</v>
      </c>
      <c r="C10" s="61">
        <f>RESUMEN!G12</f>
        <v>487000000</v>
      </c>
      <c r="D10" s="13">
        <f>RESUMEN!F14</f>
        <v>0</v>
      </c>
    </row>
    <row r="11" spans="1:14" x14ac:dyDescent="0.25">
      <c r="A11" s="14" t="s">
        <v>96</v>
      </c>
      <c r="B11" s="58">
        <f>SUM(B6:B10)</f>
        <v>5332876771</v>
      </c>
      <c r="C11" s="58">
        <f>SUM(C6:C10)</f>
        <v>2966003371</v>
      </c>
      <c r="D11" s="16">
        <f>C11/B11</f>
        <v>0.55617324351633701</v>
      </c>
    </row>
    <row r="22" spans="1:4" x14ac:dyDescent="0.25">
      <c r="B22" s="12"/>
      <c r="C22" s="12"/>
    </row>
    <row r="24" spans="1:4" x14ac:dyDescent="0.25">
      <c r="B24" s="12"/>
    </row>
    <row r="25" spans="1:4" ht="15.75" x14ac:dyDescent="0.25">
      <c r="A25" s="146" t="s">
        <v>215</v>
      </c>
      <c r="B25" s="146"/>
      <c r="C25" s="146"/>
      <c r="D25" s="146"/>
    </row>
    <row r="26" spans="1:4" ht="31.5" x14ac:dyDescent="0.25">
      <c r="A26" s="50" t="s">
        <v>95</v>
      </c>
      <c r="B26" s="50" t="s">
        <v>101</v>
      </c>
      <c r="C26" s="50" t="s">
        <v>108</v>
      </c>
      <c r="D26" s="50" t="s">
        <v>102</v>
      </c>
    </row>
    <row r="27" spans="1:4" ht="30" x14ac:dyDescent="0.25">
      <c r="A27" s="56" t="s">
        <v>124</v>
      </c>
      <c r="B27" s="57">
        <f>RESUMEN!C7</f>
        <v>15210171890</v>
      </c>
      <c r="C27" s="57">
        <f>RESUMEN!C8</f>
        <v>4733744234</v>
      </c>
      <c r="D27" s="15">
        <f>C27/B27</f>
        <v>0.31122227074318748</v>
      </c>
    </row>
    <row r="28" spans="1:4" x14ac:dyDescent="0.25">
      <c r="A28" s="39" t="s">
        <v>11</v>
      </c>
      <c r="B28" s="57">
        <f>RESUMEN!B7</f>
        <v>1476000000</v>
      </c>
      <c r="C28" s="57">
        <f>RESUMEN!B8</f>
        <v>500408431</v>
      </c>
      <c r="D28" s="15">
        <f>C28/B28</f>
        <v>0.33903010230352304</v>
      </c>
    </row>
    <row r="29" spans="1:4" x14ac:dyDescent="0.25">
      <c r="A29" s="56" t="s">
        <v>209</v>
      </c>
      <c r="B29" s="57">
        <f>RESUMEN!E7</f>
        <v>899689263</v>
      </c>
      <c r="C29" s="57">
        <f>RESUMEN!E8</f>
        <v>0</v>
      </c>
      <c r="D29" s="15"/>
    </row>
    <row r="30" spans="1:4" x14ac:dyDescent="0.25">
      <c r="A30" t="s">
        <v>125</v>
      </c>
      <c r="B30" s="65">
        <f>RESUMEN!D7</f>
        <v>61156806</v>
      </c>
      <c r="C30" s="61">
        <f>RESUMEN!D8</f>
        <v>0</v>
      </c>
    </row>
    <row r="31" spans="1:4" x14ac:dyDescent="0.25">
      <c r="A31" s="14" t="s">
        <v>96</v>
      </c>
      <c r="B31" s="58">
        <f>SUM(B27:B30)</f>
        <v>17647017959</v>
      </c>
      <c r="C31" s="58">
        <f>SUM(C27:C29)</f>
        <v>5234152665</v>
      </c>
      <c r="D31" s="16">
        <f>C31/B31</f>
        <v>0.29660267117995287</v>
      </c>
    </row>
    <row r="33" spans="1:4" ht="15.75" x14ac:dyDescent="0.25">
      <c r="A33" s="20" t="s">
        <v>111</v>
      </c>
      <c r="B33" s="21">
        <f>B11+B31</f>
        <v>22979894730</v>
      </c>
      <c r="C33" s="21">
        <f>C11+C31</f>
        <v>8200156036</v>
      </c>
      <c r="D33" s="22">
        <f>C33/B33</f>
        <v>0.35684045259331787</v>
      </c>
    </row>
  </sheetData>
  <mergeCells count="5">
    <mergeCell ref="A4:D4"/>
    <mergeCell ref="A25:D25"/>
    <mergeCell ref="A1:N1"/>
    <mergeCell ref="A2:N2"/>
    <mergeCell ref="A3:N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G12" sqref="G12"/>
    </sheetView>
  </sheetViews>
  <sheetFormatPr baseColWidth="10" defaultRowHeight="15" x14ac:dyDescent="0.25"/>
  <cols>
    <col min="1" max="1" width="41.28515625" customWidth="1"/>
    <col min="2" max="2" width="48.42578125" customWidth="1"/>
    <col min="3" max="3" width="15.140625" bestFit="1" customWidth="1"/>
  </cols>
  <sheetData>
    <row r="1" spans="1:14" ht="15" customHeight="1" x14ac:dyDescent="0.25">
      <c r="A1" s="149" t="s">
        <v>92</v>
      </c>
      <c r="B1" s="149"/>
      <c r="C1" s="37"/>
      <c r="D1" s="37"/>
      <c r="E1" s="37"/>
      <c r="F1" s="37"/>
      <c r="G1" s="18"/>
      <c r="H1" s="18"/>
      <c r="I1" s="18"/>
      <c r="J1" s="18"/>
      <c r="K1" s="18"/>
      <c r="L1" s="18"/>
      <c r="M1" s="18"/>
      <c r="N1" s="18"/>
    </row>
    <row r="2" spans="1:14" ht="21.75" customHeight="1" x14ac:dyDescent="0.25">
      <c r="A2" s="149" t="s">
        <v>93</v>
      </c>
      <c r="B2" s="149"/>
      <c r="C2" s="37"/>
      <c r="D2" s="37"/>
      <c r="E2" s="37"/>
      <c r="F2" s="37"/>
      <c r="G2" s="18"/>
      <c r="H2" s="18"/>
      <c r="I2" s="18"/>
      <c r="J2" s="18"/>
      <c r="K2" s="18"/>
      <c r="L2" s="18"/>
      <c r="M2" s="18"/>
      <c r="N2" s="18"/>
    </row>
    <row r="3" spans="1:14" ht="30" customHeight="1" x14ac:dyDescent="0.25">
      <c r="A3" s="150" t="s">
        <v>216</v>
      </c>
      <c r="B3" s="150"/>
      <c r="C3" s="38"/>
      <c r="D3" s="38"/>
      <c r="E3" s="38"/>
      <c r="F3" s="38"/>
      <c r="G3" s="19"/>
      <c r="H3" s="19"/>
      <c r="I3" s="19"/>
      <c r="J3" s="19"/>
      <c r="K3" s="19"/>
      <c r="L3" s="19"/>
      <c r="M3" s="19"/>
      <c r="N3" s="19"/>
    </row>
    <row r="4" spans="1:14" ht="15.75" x14ac:dyDescent="0.25">
      <c r="A4" s="148" t="s">
        <v>217</v>
      </c>
      <c r="B4" s="148"/>
    </row>
    <row r="5" spans="1:14" ht="19.5" customHeight="1" x14ac:dyDescent="0.25">
      <c r="A5" s="51" t="s">
        <v>4</v>
      </c>
      <c r="B5" s="52" t="s">
        <v>108</v>
      </c>
    </row>
    <row r="6" spans="1:14" x14ac:dyDescent="0.25">
      <c r="A6" t="s">
        <v>131</v>
      </c>
      <c r="B6" s="62">
        <f>RESUMEN!B16</f>
        <v>500408431</v>
      </c>
    </row>
    <row r="7" spans="1:14" x14ac:dyDescent="0.25">
      <c r="A7" s="43" t="s">
        <v>124</v>
      </c>
      <c r="B7" s="41">
        <f>RESUMEN!C16</f>
        <v>4733744234</v>
      </c>
    </row>
    <row r="8" spans="1:14" x14ac:dyDescent="0.25">
      <c r="A8" s="43" t="s">
        <v>125</v>
      </c>
      <c r="B8" s="41">
        <f>RESUMEN!D16</f>
        <v>0</v>
      </c>
    </row>
    <row r="9" spans="1:14" x14ac:dyDescent="0.25">
      <c r="A9" s="43" t="s">
        <v>134</v>
      </c>
      <c r="B9" s="41">
        <f>RESUMEN!E16</f>
        <v>127991895</v>
      </c>
    </row>
    <row r="10" spans="1:14" x14ac:dyDescent="0.25">
      <c r="A10" s="43" t="s">
        <v>201</v>
      </c>
      <c r="B10" s="41">
        <f>RESUMEN!F16</f>
        <v>2351011476</v>
      </c>
    </row>
    <row r="11" spans="1:14" x14ac:dyDescent="0.25">
      <c r="A11" s="43" t="s">
        <v>129</v>
      </c>
      <c r="B11" s="41">
        <f>RESUMEN!G16</f>
        <v>487000000</v>
      </c>
    </row>
    <row r="12" spans="1:14" x14ac:dyDescent="0.25">
      <c r="A12" s="44" t="s">
        <v>96</v>
      </c>
      <c r="B12" s="42">
        <f>SUM(B6:B11)</f>
        <v>8200156036</v>
      </c>
      <c r="C12" s="12"/>
    </row>
  </sheetData>
  <mergeCells count="4">
    <mergeCell ref="A4:B4"/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EJECUCIÓN MARZO</vt:lpstr>
      <vt:lpstr>RESUMEN</vt:lpstr>
      <vt:lpstr>GRAFICO 1.</vt:lpstr>
      <vt:lpstr>GRAFICO 2.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Enerieth Benjumea Urrea</dc:creator>
  <cp:lastModifiedBy>Alba Enerieth Benjumea Urrea</cp:lastModifiedBy>
  <cp:lastPrinted>2020-01-27T15:35:21Z</cp:lastPrinted>
  <dcterms:created xsi:type="dcterms:W3CDTF">2017-05-30T18:59:49Z</dcterms:created>
  <dcterms:modified xsi:type="dcterms:W3CDTF">2021-09-23T16:34:41Z</dcterms:modified>
</cp:coreProperties>
</file>